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7845" windowHeight="4815" tabRatio="762" activeTab="6"/>
  </bookViews>
  <sheets>
    <sheet name="Part-I" sheetId="1" r:id="rId1"/>
    <sheet name="Part-II" sheetId="2" r:id="rId2"/>
    <sheet name="Part-III." sheetId="3" r:id="rId3"/>
    <sheet name="Part-IV" sheetId="4" r:id="rId4"/>
    <sheet name="Part-V-A" sheetId="5" r:id="rId5"/>
    <sheet name="Part-V-B" sheetId="6" r:id="rId6"/>
    <sheet name="bank &amp; po report" sheetId="7" r:id="rId7"/>
  </sheets>
  <externalReferences>
    <externalReference r:id="rId10"/>
    <externalReference r:id="rId11"/>
  </externalReferences>
  <definedNames>
    <definedName name="_xlnm.Print_Area" localSheetId="0">'Part-I'!$A$1:$U$32</definedName>
    <definedName name="_xlnm.Print_Area" localSheetId="1">'Part-II'!$A$1:$W$35</definedName>
    <definedName name="_xlnm.Print_Area" localSheetId="3">'Part-IV'!$A$1:$L$31</definedName>
    <definedName name="_xlnm.Print_Area" localSheetId="4">'Part-V-A'!$A$1:$V$17</definedName>
    <definedName name="_xlnm.Print_Area" localSheetId="5">'Part-V-B'!$A$1:$Z$23</definedName>
    <definedName name="_xlnm.Print_Titles" localSheetId="1">'Part-II'!$7:$7</definedName>
    <definedName name="_xlnm.Print_Titles" localSheetId="2">'Part-III.'!$10:$10</definedName>
  </definedNames>
  <calcPr fullCalcOnLoad="1"/>
</workbook>
</file>

<file path=xl/comments2.xml><?xml version="1.0" encoding="utf-8"?>
<comments xmlns="http://schemas.openxmlformats.org/spreadsheetml/2006/main">
  <authors>
    <author>N.R.E.G.S.4</author>
  </authors>
  <commentList>
    <comment ref="K25" authorId="0">
      <text>
        <r>
          <rPr>
            <b/>
            <sz val="12"/>
            <rFont val="Tahoma"/>
            <family val="2"/>
          </rPr>
          <t>DEC' 11</t>
        </r>
      </text>
    </comment>
    <comment ref="N26" authorId="0">
      <text>
        <r>
          <rPr>
            <b/>
            <sz val="12"/>
            <rFont val="Tahoma"/>
            <family val="2"/>
          </rPr>
          <t>DEC' 11</t>
        </r>
      </text>
    </comment>
    <comment ref="O26" authorId="0">
      <text>
        <r>
          <rPr>
            <b/>
            <sz val="12"/>
            <rFont val="Tahoma"/>
            <family val="2"/>
          </rPr>
          <t>DEC' 11</t>
        </r>
      </text>
    </comment>
  </commentList>
</comments>
</file>

<file path=xl/sharedStrings.xml><?xml version="1.0" encoding="utf-8"?>
<sst xmlns="http://schemas.openxmlformats.org/spreadsheetml/2006/main" count="423" uniqueCount="155">
  <si>
    <t>Sl. No.</t>
  </si>
  <si>
    <t>Cumulative No of HH issued
jobcards (Till the reporting
month)</t>
  </si>
  <si>
    <t>SC</t>
  </si>
  <si>
    <t>ST</t>
  </si>
  <si>
    <t>Others</t>
  </si>
  <si>
    <t>Total</t>
  </si>
  <si>
    <t>Cumulative No of
HH demanded
employment (Till
the reporting
month)</t>
  </si>
  <si>
    <t>Cumulative Labour
Budget estimation
of employment
provided (Till the
reporting month)</t>
  </si>
  <si>
    <t>Cumulative No
of HH provided
employment (Till
the reporting
month)</t>
  </si>
  <si>
    <t>No. of HH
working under
NREGA
during the
reporting
month</t>
  </si>
  <si>
    <t>Cumulative Labour
Budget estimation
of persondays (Till
the reporting
month)</t>
  </si>
  <si>
    <t>Cumulative Persondays generated
(in Lakhs) (till the reporting month)</t>
  </si>
  <si>
    <t>Women</t>
  </si>
  <si>
    <t>Cumulative
No of HH
completed
100 days (Till
the reporting
month</t>
  </si>
  <si>
    <t>No. of HH
which are
beneficiary
of land
reform/ IAY</t>
  </si>
  <si>
    <t>No. of
Disabled
beneficiary
individuals</t>
  </si>
  <si>
    <t>a</t>
  </si>
  <si>
    <t>b</t>
  </si>
  <si>
    <t>c</t>
  </si>
  <si>
    <t>d</t>
  </si>
  <si>
    <t>e</t>
  </si>
  <si>
    <t>MPR- Part-I</t>
  </si>
  <si>
    <t>Block</t>
  </si>
  <si>
    <t>Alipurduar-I</t>
  </si>
  <si>
    <t>Alipurduar-II</t>
  </si>
  <si>
    <t>Dhupguri</t>
  </si>
  <si>
    <t>Falakata</t>
  </si>
  <si>
    <t>Kalchini</t>
  </si>
  <si>
    <t>Kumargram</t>
  </si>
  <si>
    <t>Madarihat-Birpara</t>
  </si>
  <si>
    <t>Mal</t>
  </si>
  <si>
    <t>Matiali</t>
  </si>
  <si>
    <t>Maynaguri</t>
  </si>
  <si>
    <t>Nagrakata</t>
  </si>
  <si>
    <t>Rajganj</t>
  </si>
  <si>
    <t>Sadar</t>
  </si>
  <si>
    <t>Total:</t>
  </si>
  <si>
    <t>MONTHLY PROGRESS REPORT</t>
  </si>
  <si>
    <t>Jalpaiguri District</t>
  </si>
  <si>
    <t>(Rs. in lakh)</t>
  </si>
  <si>
    <t>Name of the Block</t>
  </si>
  <si>
    <t>Released last year but received during the current year</t>
  </si>
  <si>
    <t>Misc. Receipt</t>
  </si>
  <si>
    <t xml:space="preserve">Cummulative Expenditure </t>
  </si>
  <si>
    <t>Central</t>
  </si>
  <si>
    <t>State</t>
  </si>
  <si>
    <t>On unskilled wage</t>
  </si>
  <si>
    <t>On semi-skilled and skilled wage</t>
  </si>
  <si>
    <t>On material</t>
  </si>
  <si>
    <t>Line Deptt.</t>
  </si>
  <si>
    <t>G.T.</t>
  </si>
  <si>
    <t>Cumulative
Labour Budget
estimation of
Total
Expenditure (Till
the reporting
month)</t>
  </si>
  <si>
    <t>Admistrative Expenses</t>
  </si>
  <si>
    <t xml:space="preserve">Recurring </t>
  </si>
  <si>
    <t>Non-Recurring</t>
  </si>
  <si>
    <t xml:space="preserve">Water Conservation and water harvesting </t>
  </si>
  <si>
    <t>Draught Proofing</t>
  </si>
  <si>
    <t>Micro Irrigation Works</t>
  </si>
  <si>
    <t>Renovation of traditional water bodies</t>
  </si>
  <si>
    <t xml:space="preserve">Land Development </t>
  </si>
  <si>
    <t xml:space="preserve">Flood Control &amp; Protection </t>
  </si>
  <si>
    <t>Rural Connectivity</t>
  </si>
  <si>
    <t>Any other activity (approved by MRD)</t>
  </si>
  <si>
    <t>Completed works</t>
  </si>
  <si>
    <t>Ongoing Works</t>
  </si>
  <si>
    <t>Unit</t>
  </si>
  <si>
    <t>Expenditure (lac)</t>
  </si>
  <si>
    <t>No.</t>
  </si>
  <si>
    <t>Cu. Mt.</t>
  </si>
  <si>
    <t>Hec.</t>
  </si>
  <si>
    <t>Kms.</t>
  </si>
  <si>
    <t>No. of Muster Rolls
verified</t>
  </si>
  <si>
    <t xml:space="preserve">Due </t>
  </si>
  <si>
    <t>Completed</t>
  </si>
  <si>
    <t>Part-IV</t>
  </si>
  <si>
    <t>No. of Social Audits
completed</t>
  </si>
  <si>
    <t>No. of inspections
conducted (2%, 10%,
100% at the State,
District and Block
levels</t>
  </si>
  <si>
    <t>No. of Gram Sabhas
held</t>
  </si>
  <si>
    <t>No of Complaints
disposed by PO, DPCs</t>
  </si>
  <si>
    <t>Sl. No</t>
  </si>
  <si>
    <t>Gram Panchayat Level</t>
  </si>
  <si>
    <t>Block Level</t>
  </si>
  <si>
    <t>PRI Functionaries</t>
  </si>
  <si>
    <t>Vigilance &amp; Monitoring Committee Report</t>
  </si>
  <si>
    <t>Gram Rozgar Sahayak</t>
  </si>
  <si>
    <t>Accountant</t>
  </si>
  <si>
    <t>Engineers / Technical Assistants</t>
  </si>
  <si>
    <t>Programme Officer</t>
  </si>
  <si>
    <t>Computer Assistant</t>
  </si>
  <si>
    <t>Target</t>
  </si>
  <si>
    <t>Achievement</t>
  </si>
  <si>
    <t>Nos to be Trained</t>
  </si>
  <si>
    <t>Nos Trained</t>
  </si>
  <si>
    <t>MPR Part - V-A</t>
  </si>
  <si>
    <t>MPR Part - V-B</t>
  </si>
  <si>
    <t>District Level</t>
  </si>
  <si>
    <t>Works Manager &amp;
Technical Assistants</t>
  </si>
  <si>
    <t>IT Manager &amp; Computer
Assistants</t>
  </si>
  <si>
    <t>Accounts Manager</t>
  </si>
  <si>
    <t>Training Coordinator</t>
  </si>
  <si>
    <t>Coordinator for Social Audit
and Grievance Redressal</t>
  </si>
  <si>
    <t>Disposed</t>
  </si>
  <si>
    <t>District Cell</t>
  </si>
  <si>
    <t>Release During the Current year</t>
  </si>
  <si>
    <t>MPR Part-III</t>
  </si>
  <si>
    <t>Name of the District</t>
  </si>
  <si>
    <t>Provision of irrigation facility to land owned by….</t>
  </si>
  <si>
    <t>Hec</t>
  </si>
  <si>
    <t>JALPAIGURI</t>
  </si>
  <si>
    <t>&amp;</t>
  </si>
  <si>
    <r>
      <t>Total (</t>
    </r>
    <r>
      <rPr>
        <b/>
        <i/>
        <sz val="9"/>
        <rFont val="CG Omega"/>
        <family val="2"/>
      </rPr>
      <t>Unit in nos. &amp; Exp. be reported in this row)</t>
    </r>
  </si>
  <si>
    <t>Jalpaiguri</t>
  </si>
  <si>
    <t xml:space="preserve"> </t>
  </si>
  <si>
    <t>Balance</t>
  </si>
  <si>
    <t>Minorities out of Col. 9C</t>
  </si>
  <si>
    <t>9f</t>
  </si>
  <si>
    <t>3a</t>
  </si>
  <si>
    <t>3b</t>
  </si>
  <si>
    <t>3c</t>
  </si>
  <si>
    <t>3d</t>
  </si>
  <si>
    <t>9a</t>
  </si>
  <si>
    <t>9b</t>
  </si>
  <si>
    <t>9c</t>
  </si>
  <si>
    <t>9d</t>
  </si>
  <si>
    <t>9e</t>
  </si>
  <si>
    <t>Expenditure up to prev. months</t>
  </si>
  <si>
    <t>expenditure during the month</t>
  </si>
  <si>
    <t>District Programme Coordinator</t>
  </si>
  <si>
    <t>MGNREGS, Jalpaiguri</t>
  </si>
  <si>
    <t>District Magistrate</t>
  </si>
  <si>
    <t>Actual O.B. as on 01.04.10</t>
  </si>
  <si>
    <t>The Mahatma Gandhi National Rural Employment Gurantee Act (M.G.N.R.E.G.A.)</t>
  </si>
  <si>
    <t>Total               (9+10+11+12)</t>
  </si>
  <si>
    <t>WOMEN</t>
  </si>
  <si>
    <t>avg. days</t>
  </si>
  <si>
    <t>Madarihat</t>
  </si>
  <si>
    <t>Name of the Gram Panchayat</t>
  </si>
  <si>
    <t>No. of Bank Account opened</t>
  </si>
  <si>
    <t>Amount of Wages disbursed through Bank Accounts 
(in Rs.)</t>
  </si>
  <si>
    <t>No. of Post Office Account opened</t>
  </si>
  <si>
    <t>Amount of Wages disbursed through Post Office Accounts 
(in Rs.)</t>
  </si>
  <si>
    <t>Individual</t>
  </si>
  <si>
    <t>Joint</t>
  </si>
  <si>
    <t>DPC</t>
  </si>
  <si>
    <t>Total Availability                  (4+5+6+7+8)</t>
  </si>
  <si>
    <t>Employment Generation Report for the month of DECEMBER' 2011 (for the financial year 2011-12)</t>
  </si>
  <si>
    <t>Financial Performance Under NREGA During the year 2010-11 Up to the Month of DECEMBER' 2011</t>
  </si>
  <si>
    <t>Physical Performance Under NREGA During the year 2010-11 Up to the Month of DECEMBER' 2011</t>
  </si>
  <si>
    <t>Transparency Report Under NREGA During the year 2010-11 Up to the Month of DECEMBER' 2011</t>
  </si>
  <si>
    <t>FORMAT FOR MONTHLY PROGRESS REPORT - V-A (Capacity Building - Personnel Report for the Month of DECEMBER' 2011)</t>
  </si>
  <si>
    <t>FORMAT FOR MONTHLY PROGRESS REPORT - V-B (Capacity Building - Training Report for the Month of DECEMBER' 2011)</t>
  </si>
  <si>
    <t>DECEMBER 2011</t>
  </si>
  <si>
    <r>
      <t xml:space="preserve">**  </t>
    </r>
    <r>
      <rPr>
        <sz val="12"/>
        <rFont val="CG Omega"/>
        <family val="0"/>
      </rPr>
      <t xml:space="preserve">SOME OF THE BLOCKS HAVE REFLECTED THE MANDAYS  IN THE LAST FINANCIAL YEAR ,NOW THE DUE PAYMENT IS BEING CLEARING AND SHOWN IN THE REPORTS ADNORMAL HIKE IN AVG. WAGE PAYMENT .                                                                                                                 </t>
    </r>
    <r>
      <rPr>
        <sz val="18"/>
        <rFont val="CG Omega"/>
        <family val="0"/>
      </rPr>
      <t>#  Non-Recurring expenditure of sadar block  rectified.</t>
    </r>
  </si>
  <si>
    <t>Bank, Postoffice Account Report</t>
  </si>
  <si>
    <t>Application Registered</t>
  </si>
</sst>
</file>

<file path=xl/styles.xml><?xml version="1.0" encoding="utf-8"?>
<styleSheet xmlns="http://schemas.openxmlformats.org/spreadsheetml/2006/main">
  <numFmts count="4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s.&quot;\ #,##0;&quot;Rs.&quot;\ \-#,##0"/>
    <numFmt numFmtId="165" formatCode="&quot;Rs.&quot;\ #,##0;[Red]&quot;Rs.&quot;\ \-#,##0"/>
    <numFmt numFmtId="166" formatCode="&quot;Rs.&quot;\ #,##0.00;&quot;Rs.&quot;\ \-#,##0.00"/>
    <numFmt numFmtId="167" formatCode="&quot;Rs.&quot;\ #,##0.00;[Red]&quot;Rs.&quot;\ \-#,##0.00"/>
    <numFmt numFmtId="168" formatCode="_ &quot;Rs.&quot;\ * #,##0_ ;_ &quot;Rs.&quot;\ * \-#,##0_ ;_ &quot;Rs.&quot;\ * &quot;-&quot;_ ;_ @_ "/>
    <numFmt numFmtId="169" formatCode="_ * #,##0_ ;_ * \-#,##0_ ;_ * &quot;-&quot;_ ;_ @_ "/>
    <numFmt numFmtId="170" formatCode="_ &quot;Rs.&quot;\ * #,##0.00_ ;_ &quot;Rs.&quot;\ * \-#,##0.00_ ;_ &quot;Rs.&quot;\ * &quot;-&quot;??_ ;_ @_ "/>
    <numFmt numFmtId="171" formatCode="_ * #,##0.00_ ;_ * \-#,##0.00_ ;_ * &quot;-&quot;??_ ;_ @_ "/>
    <numFmt numFmtId="172" formatCode="0.00000"/>
    <numFmt numFmtId="173" formatCode="0.0000"/>
    <numFmt numFmtId="174" formatCode="0.000"/>
    <numFmt numFmtId="175" formatCode="0.0"/>
    <numFmt numFmtId="176" formatCode="0.000000"/>
    <numFmt numFmtId="177" formatCode="0.0%"/>
    <numFmt numFmtId="178" formatCode="0.0000000000000"/>
    <numFmt numFmtId="179" formatCode="0.00000000000000"/>
    <numFmt numFmtId="180" formatCode="0.000000000000"/>
    <numFmt numFmtId="181" formatCode="0.00000000000"/>
    <numFmt numFmtId="182" formatCode="0.0000000000"/>
    <numFmt numFmtId="183" formatCode="0.000000000"/>
    <numFmt numFmtId="184" formatCode="0.000000000000000"/>
    <numFmt numFmtId="185" formatCode="0.0000000000000000"/>
    <numFmt numFmtId="186" formatCode="0.00000000000000000"/>
    <numFmt numFmtId="187" formatCode="0.000000000000000000"/>
    <numFmt numFmtId="188" formatCode="0.0000000000000000000"/>
    <numFmt numFmtId="189" formatCode="0.00000000000000000000"/>
    <numFmt numFmtId="190" formatCode="0.00000000"/>
    <numFmt numFmtId="191" formatCode="0.0000000"/>
    <numFmt numFmtId="192" formatCode="&quot;Yes&quot;;&quot;Yes&quot;;&quot;No&quot;"/>
    <numFmt numFmtId="193" formatCode="&quot;True&quot;;&quot;True&quot;;&quot;False&quot;"/>
    <numFmt numFmtId="194" formatCode="&quot;On&quot;;&quot;On&quot;;&quot;Off&quot;"/>
    <numFmt numFmtId="195" formatCode="[$€-2]\ #,##0.00_);[Red]\([$€-2]\ #,##0.00\)"/>
    <numFmt numFmtId="196" formatCode="0;[Red]0"/>
    <numFmt numFmtId="197" formatCode="#,##0.00000;[Red]#,##0.00000"/>
    <numFmt numFmtId="198" formatCode="0.00000;[Red]0.00000"/>
    <numFmt numFmtId="199" formatCode="dd/mm/yyyy;@"/>
    <numFmt numFmtId="200" formatCode="0.00;[Red]0.00"/>
    <numFmt numFmtId="201" formatCode="0.000000000;[Red]0.000000000"/>
  </numFmts>
  <fonts count="164">
    <font>
      <sz val="11"/>
      <color theme="1"/>
      <name val="Calibri"/>
      <family val="2"/>
    </font>
    <font>
      <sz val="11"/>
      <color indexed="8"/>
      <name val="Calibri"/>
      <family val="2"/>
    </font>
    <font>
      <sz val="10"/>
      <name val="Arial"/>
      <family val="2"/>
    </font>
    <font>
      <b/>
      <u val="single"/>
      <sz val="12"/>
      <name val="Book Antiqua"/>
      <family val="1"/>
    </font>
    <font>
      <b/>
      <sz val="10"/>
      <name val="Book Antiqua"/>
      <family val="1"/>
    </font>
    <font>
      <sz val="12"/>
      <name val="Blippo Blk BT"/>
      <family val="5"/>
    </font>
    <font>
      <sz val="10"/>
      <name val="Book Antiqua"/>
      <family val="1"/>
    </font>
    <font>
      <sz val="26"/>
      <name val="Cooper BlkItHd BT"/>
      <family val="1"/>
    </font>
    <font>
      <b/>
      <sz val="14"/>
      <name val="Copperplate Gothic Light"/>
      <family val="2"/>
    </font>
    <font>
      <b/>
      <u val="single"/>
      <sz val="14"/>
      <name val="Book Antiqua"/>
      <family val="1"/>
    </font>
    <font>
      <b/>
      <sz val="12"/>
      <name val="Book Antiqua"/>
      <family val="1"/>
    </font>
    <font>
      <b/>
      <sz val="12"/>
      <name val="CG Omega"/>
      <family val="2"/>
    </font>
    <font>
      <sz val="10"/>
      <name val="CG Omega"/>
      <family val="2"/>
    </font>
    <font>
      <sz val="12"/>
      <name val="CG Omega"/>
      <family val="2"/>
    </font>
    <font>
      <b/>
      <sz val="11"/>
      <name val="CG Omega"/>
      <family val="2"/>
    </font>
    <font>
      <b/>
      <sz val="8"/>
      <name val="CG Omega"/>
      <family val="2"/>
    </font>
    <font>
      <b/>
      <sz val="14"/>
      <name val="CG Omega"/>
      <family val="2"/>
    </font>
    <font>
      <b/>
      <i/>
      <sz val="11"/>
      <name val="CG Omega"/>
      <family val="2"/>
    </font>
    <font>
      <b/>
      <sz val="9"/>
      <name val="CG Omega"/>
      <family val="2"/>
    </font>
    <font>
      <b/>
      <sz val="20"/>
      <name val="Copperplate Gothic Light"/>
      <family val="2"/>
    </font>
    <font>
      <b/>
      <i/>
      <sz val="16"/>
      <name val="Book Antiqua"/>
      <family val="1"/>
    </font>
    <font>
      <b/>
      <i/>
      <u val="single"/>
      <sz val="14"/>
      <name val="Book Antiqua"/>
      <family val="1"/>
    </font>
    <font>
      <b/>
      <sz val="10"/>
      <name val="Trebuchet MS"/>
      <family val="2"/>
    </font>
    <font>
      <sz val="9"/>
      <name val="CG Omega"/>
      <family val="2"/>
    </font>
    <font>
      <sz val="8"/>
      <name val="CG Omega"/>
      <family val="2"/>
    </font>
    <font>
      <b/>
      <sz val="11"/>
      <name val="Trebuchet MS"/>
      <family val="2"/>
    </font>
    <font>
      <sz val="12"/>
      <name val="Trebuchet MS"/>
      <family val="2"/>
    </font>
    <font>
      <sz val="8"/>
      <name val="Calibri"/>
      <family val="2"/>
    </font>
    <font>
      <u val="single"/>
      <sz val="10"/>
      <color indexed="36"/>
      <name val="Arial"/>
      <family val="2"/>
    </font>
    <font>
      <u val="single"/>
      <sz val="10"/>
      <color indexed="12"/>
      <name val="Arial"/>
      <family val="2"/>
    </font>
    <font>
      <sz val="8"/>
      <name val="Arial"/>
      <family val="2"/>
    </font>
    <font>
      <b/>
      <sz val="16"/>
      <name val="Garamond"/>
      <family val="1"/>
    </font>
    <font>
      <sz val="10"/>
      <name val="Garamond"/>
      <family val="1"/>
    </font>
    <font>
      <sz val="12"/>
      <name val="Arial"/>
      <family val="2"/>
    </font>
    <font>
      <sz val="10"/>
      <name val="Trebuchet MS"/>
      <family val="2"/>
    </font>
    <font>
      <b/>
      <sz val="10"/>
      <color indexed="8"/>
      <name val="Trebuchet MS"/>
      <family val="2"/>
    </font>
    <font>
      <b/>
      <sz val="14"/>
      <name val="Garamond"/>
      <family val="1"/>
    </font>
    <font>
      <sz val="10"/>
      <color indexed="16"/>
      <name val="Trebuchet MS"/>
      <family val="2"/>
    </font>
    <font>
      <b/>
      <sz val="10"/>
      <color indexed="16"/>
      <name val="Trebuchet MS"/>
      <family val="2"/>
    </font>
    <font>
      <sz val="8"/>
      <color indexed="16"/>
      <name val="Trebuchet MS"/>
      <family val="2"/>
    </font>
    <font>
      <b/>
      <i/>
      <u val="single"/>
      <sz val="10"/>
      <color indexed="16"/>
      <name val="Trebuchet MS"/>
      <family val="2"/>
    </font>
    <font>
      <b/>
      <u val="single"/>
      <sz val="10"/>
      <color indexed="16"/>
      <name val="Trebuchet MS"/>
      <family val="2"/>
    </font>
    <font>
      <sz val="26"/>
      <name val="Baskerville Old Face"/>
      <family val="1"/>
    </font>
    <font>
      <b/>
      <u val="single"/>
      <sz val="12"/>
      <color indexed="8"/>
      <name val="Calibri"/>
      <family val="2"/>
    </font>
    <font>
      <sz val="18"/>
      <color indexed="8"/>
      <name val="Cooper BlkItHd BT"/>
      <family val="1"/>
    </font>
    <font>
      <b/>
      <u val="single"/>
      <sz val="14"/>
      <color indexed="8"/>
      <name val="Book Antiqua"/>
      <family val="1"/>
    </font>
    <font>
      <b/>
      <i/>
      <sz val="14"/>
      <color indexed="8"/>
      <name val="Book Antiqua"/>
      <family val="1"/>
    </font>
    <font>
      <b/>
      <i/>
      <u val="single"/>
      <sz val="10"/>
      <color indexed="8"/>
      <name val="Trebuchet MS"/>
      <family val="2"/>
    </font>
    <font>
      <b/>
      <sz val="12"/>
      <name val="Trebuchet MS"/>
      <family val="2"/>
    </font>
    <font>
      <sz val="11"/>
      <name val="Calibri"/>
      <family val="2"/>
    </font>
    <font>
      <b/>
      <i/>
      <u val="single"/>
      <sz val="11"/>
      <name val="CG Omega"/>
      <family val="2"/>
    </font>
    <font>
      <sz val="11"/>
      <name val="Arial Narrow"/>
      <family val="2"/>
    </font>
    <font>
      <sz val="12"/>
      <name val="Book Antiqua"/>
      <family val="1"/>
    </font>
    <font>
      <sz val="20"/>
      <name val="Book Antiqua"/>
      <family val="1"/>
    </font>
    <font>
      <sz val="14"/>
      <name val="Book Antiqua"/>
      <family val="1"/>
    </font>
    <font>
      <sz val="16"/>
      <name val="Book Antiqua"/>
      <family val="1"/>
    </font>
    <font>
      <b/>
      <sz val="14"/>
      <name val="Book Antiqua"/>
      <family val="1"/>
    </font>
    <font>
      <sz val="16"/>
      <name val="Blippo Blk BT"/>
      <family val="5"/>
    </font>
    <font>
      <b/>
      <i/>
      <sz val="9"/>
      <name val="CG Omega"/>
      <family val="2"/>
    </font>
    <font>
      <b/>
      <sz val="12"/>
      <name val="Arial"/>
      <family val="2"/>
    </font>
    <font>
      <b/>
      <u val="single"/>
      <sz val="12"/>
      <color indexed="8"/>
      <name val="Bookman Old Style"/>
      <family val="1"/>
    </font>
    <font>
      <b/>
      <sz val="14"/>
      <color indexed="8"/>
      <name val="Trebuchet MS"/>
      <family val="2"/>
    </font>
    <font>
      <b/>
      <sz val="14"/>
      <name val="Trebuchet MS"/>
      <family val="2"/>
    </font>
    <font>
      <b/>
      <sz val="14"/>
      <color indexed="8"/>
      <name val="Tahoma"/>
      <family val="2"/>
    </font>
    <font>
      <b/>
      <sz val="14"/>
      <name val="Tahoma"/>
      <family val="2"/>
    </font>
    <font>
      <b/>
      <u val="single"/>
      <sz val="10"/>
      <name val="CG Omega"/>
      <family val="2"/>
    </font>
    <font>
      <b/>
      <i/>
      <sz val="14"/>
      <name val="CG Omega"/>
      <family val="2"/>
    </font>
    <font>
      <sz val="12"/>
      <color indexed="16"/>
      <name val="Trebuchet MS"/>
      <family val="2"/>
    </font>
    <font>
      <sz val="12"/>
      <name val="Palatino Linotype"/>
      <family val="1"/>
    </font>
    <font>
      <b/>
      <sz val="12"/>
      <name val="Tahoma"/>
      <family val="2"/>
    </font>
    <font>
      <sz val="22"/>
      <name val="Cooper BlkItHd BT"/>
      <family val="1"/>
    </font>
    <font>
      <sz val="11"/>
      <name val="Bookman Old Style"/>
      <family val="1"/>
    </font>
    <font>
      <b/>
      <sz val="12"/>
      <color indexed="8"/>
      <name val="Tahoma"/>
      <family val="2"/>
    </font>
    <font>
      <sz val="14"/>
      <name val="Arial Narrow"/>
      <family val="2"/>
    </font>
    <font>
      <sz val="12"/>
      <name val="Arial Narrow"/>
      <family val="2"/>
    </font>
    <font>
      <b/>
      <sz val="10"/>
      <name val="Arial"/>
      <family val="2"/>
    </font>
    <font>
      <sz val="11"/>
      <name val="CG Omega"/>
      <family val="2"/>
    </font>
    <font>
      <u val="single"/>
      <sz val="12"/>
      <name val="Book Antiqua"/>
      <family val="1"/>
    </font>
    <font>
      <sz val="14"/>
      <name val="Copperplate Gothic Light"/>
      <family val="2"/>
    </font>
    <font>
      <u val="single"/>
      <sz val="14"/>
      <name val="Book Antiqua"/>
      <family val="1"/>
    </font>
    <font>
      <u val="single"/>
      <sz val="14"/>
      <name val="Bookman Old Style"/>
      <family val="1"/>
    </font>
    <font>
      <u val="single"/>
      <sz val="12"/>
      <name val="Arial Narrow"/>
      <family val="2"/>
    </font>
    <font>
      <sz val="11"/>
      <color indexed="10"/>
      <name val="Calibri"/>
      <family val="2"/>
    </font>
    <font>
      <sz val="10"/>
      <name val="Bookman Old Style"/>
      <family val="1"/>
    </font>
    <font>
      <b/>
      <sz val="10"/>
      <name val="Bookman Old Style"/>
      <family val="1"/>
    </font>
    <font>
      <b/>
      <sz val="11"/>
      <name val="Calibri"/>
      <family val="2"/>
    </font>
    <font>
      <b/>
      <sz val="11"/>
      <name val="Copperplate Gothic Light"/>
      <family val="2"/>
    </font>
    <font>
      <b/>
      <sz val="11"/>
      <name val="Book Antiqua"/>
      <family val="1"/>
    </font>
    <font>
      <b/>
      <u val="single"/>
      <sz val="11"/>
      <name val="CG Omega"/>
      <family val="2"/>
    </font>
    <font>
      <sz val="11"/>
      <name val="Book Antiqua"/>
      <family val="1"/>
    </font>
    <font>
      <sz val="18"/>
      <name val="Arial"/>
      <family val="0"/>
    </font>
    <font>
      <b/>
      <sz val="11"/>
      <name val="CentSchbook Mono BT"/>
      <family val="3"/>
    </font>
    <font>
      <sz val="11"/>
      <name val="Arial"/>
      <family val="2"/>
    </font>
    <font>
      <sz val="18"/>
      <name val="CG Omega"/>
      <family val="0"/>
    </font>
    <font>
      <sz val="14"/>
      <name val="CG Omega"/>
      <family val="0"/>
    </font>
    <font>
      <b/>
      <sz val="13"/>
      <name val="Arial"/>
      <family val="0"/>
    </font>
    <font>
      <sz val="14"/>
      <name val="Palatino Linotype"/>
      <family val="1"/>
    </font>
    <font>
      <sz val="16"/>
      <name val="Palatino Linotype"/>
      <family val="1"/>
    </font>
    <font>
      <sz val="16"/>
      <name val="Arial Narrow"/>
      <family val="2"/>
    </font>
    <font>
      <sz val="16"/>
      <name val="Arial"/>
      <family val="2"/>
    </font>
    <font>
      <b/>
      <sz val="16"/>
      <name val="Palatino Linotype"/>
      <family val="1"/>
    </font>
    <font>
      <b/>
      <sz val="16"/>
      <name val="Arial Narrow"/>
      <family val="2"/>
    </font>
    <font>
      <u val="single"/>
      <sz val="16"/>
      <name val="Book Antiqua"/>
      <family val="1"/>
    </font>
    <font>
      <u val="single"/>
      <sz val="16"/>
      <name val="Bookman Old Style"/>
      <family val="1"/>
    </font>
    <font>
      <b/>
      <sz val="11"/>
      <color indexed="10"/>
      <name val="Calibri"/>
      <family val="2"/>
    </font>
    <font>
      <b/>
      <sz val="14"/>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b/>
      <sz val="11"/>
      <color indexed="8"/>
      <name val="Trebuchet MS"/>
      <family val="2"/>
    </font>
    <font>
      <b/>
      <sz val="10"/>
      <color indexed="8"/>
      <name val="Arial"/>
      <family val="2"/>
    </font>
    <font>
      <b/>
      <sz val="13"/>
      <color indexed="8"/>
      <name val="Arial"/>
      <family val="0"/>
    </font>
    <font>
      <b/>
      <sz val="11"/>
      <color indexed="9"/>
      <name val="CG Omega"/>
      <family val="2"/>
    </font>
    <font>
      <u val="single"/>
      <sz val="16"/>
      <color indexed="8"/>
      <name val="Calibri"/>
      <family val="2"/>
    </font>
    <font>
      <i/>
      <sz val="12"/>
      <color indexed="8"/>
      <name val="Calibri"/>
      <family val="2"/>
    </font>
    <font>
      <sz val="16"/>
      <color indexed="8"/>
      <name val="Palatino Linotype"/>
      <family val="1"/>
    </font>
    <font>
      <sz val="16"/>
      <color indexed="8"/>
      <name val="Arial Narrow"/>
      <family val="2"/>
    </font>
    <font>
      <sz val="16"/>
      <color indexed="8"/>
      <name val="Book Antiqua"/>
      <family val="1"/>
    </font>
    <font>
      <sz val="16"/>
      <color indexed="8"/>
      <name val="Arial"/>
      <family val="2"/>
    </font>
    <font>
      <b/>
      <sz val="10"/>
      <color indexed="8"/>
      <name val="Book Antiqua"/>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8"/>
      <color theme="1"/>
      <name val="Cooper BlkItHd BT"/>
      <family val="1"/>
    </font>
    <font>
      <b/>
      <sz val="10"/>
      <color theme="1"/>
      <name val="Trebuchet MS"/>
      <family val="2"/>
    </font>
    <font>
      <b/>
      <i/>
      <u val="single"/>
      <sz val="10"/>
      <color theme="1"/>
      <name val="Trebuchet MS"/>
      <family val="2"/>
    </font>
    <font>
      <b/>
      <sz val="11"/>
      <color theme="1"/>
      <name val="Trebuchet MS"/>
      <family val="2"/>
    </font>
    <font>
      <b/>
      <sz val="10"/>
      <color theme="1"/>
      <name val="Arial"/>
      <family val="2"/>
    </font>
    <font>
      <b/>
      <sz val="13"/>
      <color theme="1"/>
      <name val="Arial"/>
      <family val="0"/>
    </font>
    <font>
      <b/>
      <sz val="14"/>
      <color theme="1"/>
      <name val="Trebuchet MS"/>
      <family val="2"/>
    </font>
    <font>
      <b/>
      <sz val="11"/>
      <color theme="0"/>
      <name val="CG Omega"/>
      <family val="2"/>
    </font>
    <font>
      <sz val="16"/>
      <color theme="1"/>
      <name val="Palatino Linotype"/>
      <family val="1"/>
    </font>
    <font>
      <sz val="16"/>
      <color theme="1"/>
      <name val="Arial Narrow"/>
      <family val="2"/>
    </font>
    <font>
      <sz val="16"/>
      <color theme="1"/>
      <name val="Book Antiqua"/>
      <family val="1"/>
    </font>
    <font>
      <sz val="16"/>
      <color theme="1"/>
      <name val="Arial"/>
      <family val="2"/>
    </font>
    <font>
      <b/>
      <sz val="10"/>
      <color theme="1"/>
      <name val="Book Antiqua"/>
      <family val="1"/>
    </font>
    <font>
      <u val="single"/>
      <sz val="16"/>
      <color theme="1"/>
      <name val="Calibri"/>
      <family val="2"/>
    </font>
    <font>
      <i/>
      <sz val="12"/>
      <color theme="1"/>
      <name val="Calibri"/>
      <family val="2"/>
    </font>
    <font>
      <b/>
      <sz val="8"/>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7"/>
        <bgColor indexed="64"/>
      </patternFill>
    </fill>
    <fill>
      <patternFill patternType="solid">
        <fgColor indexed="41"/>
        <bgColor indexed="64"/>
      </patternFill>
    </fill>
    <fill>
      <patternFill patternType="solid">
        <fgColor indexed="9"/>
        <bgColor indexed="64"/>
      </patternFill>
    </fill>
    <fill>
      <patternFill patternType="solid">
        <fgColor indexed="42"/>
        <bgColor indexed="64"/>
      </patternFill>
    </fill>
    <fill>
      <patternFill patternType="solid">
        <fgColor indexed="13"/>
        <bgColor indexed="64"/>
      </patternFill>
    </fill>
    <fill>
      <patternFill patternType="solid">
        <fgColor theme="0"/>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color indexed="63"/>
      </top>
      <bottom style="thin"/>
    </border>
    <border>
      <left>
        <color indexed="63"/>
      </left>
      <right>
        <color indexed="63"/>
      </right>
      <top style="thin"/>
      <bottom>
        <color indexed="63"/>
      </bottom>
    </border>
    <border>
      <left>
        <color indexed="63"/>
      </left>
      <right style="thin"/>
      <top style="thin"/>
      <bottom style="thin"/>
    </border>
    <border>
      <left style="thin"/>
      <right style="thin"/>
      <top style="thin"/>
      <bottom>
        <color indexed="63"/>
      </bottom>
    </border>
    <border>
      <left>
        <color indexed="63"/>
      </left>
      <right>
        <color indexed="63"/>
      </right>
      <top style="thin"/>
      <bottom style="thin"/>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color indexed="63"/>
      </top>
      <bottom>
        <color indexed="63"/>
      </bottom>
    </border>
    <border>
      <left style="thin"/>
      <right>
        <color indexed="63"/>
      </right>
      <top style="thin"/>
      <bottom>
        <color indexed="63"/>
      </bottom>
    </border>
  </borders>
  <cellStyleXfs count="71">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32" fillId="14" borderId="0" applyNumberFormat="0" applyBorder="0" applyAlignment="0" applyProtection="0"/>
    <xf numFmtId="0" fontId="132" fillId="15" borderId="0" applyNumberFormat="0" applyBorder="0" applyAlignment="0" applyProtection="0"/>
    <xf numFmtId="0" fontId="132" fillId="16" borderId="0" applyNumberFormat="0" applyBorder="0" applyAlignment="0" applyProtection="0"/>
    <xf numFmtId="0" fontId="132" fillId="17" borderId="0" applyNumberFormat="0" applyBorder="0" applyAlignment="0" applyProtection="0"/>
    <xf numFmtId="0" fontId="132" fillId="18" borderId="0" applyNumberFormat="0" applyBorder="0" applyAlignment="0" applyProtection="0"/>
    <xf numFmtId="0" fontId="132" fillId="19" borderId="0" applyNumberFormat="0" applyBorder="0" applyAlignment="0" applyProtection="0"/>
    <xf numFmtId="0" fontId="132" fillId="20" borderId="0" applyNumberFormat="0" applyBorder="0" applyAlignment="0" applyProtection="0"/>
    <xf numFmtId="0" fontId="132" fillId="21" borderId="0" applyNumberFormat="0" applyBorder="0" applyAlignment="0" applyProtection="0"/>
    <xf numFmtId="0" fontId="132" fillId="22" borderId="0" applyNumberFormat="0" applyBorder="0" applyAlignment="0" applyProtection="0"/>
    <xf numFmtId="0" fontId="132" fillId="23" borderId="0" applyNumberFormat="0" applyBorder="0" applyAlignment="0" applyProtection="0"/>
    <xf numFmtId="0" fontId="132" fillId="24" borderId="0" applyNumberFormat="0" applyBorder="0" applyAlignment="0" applyProtection="0"/>
    <xf numFmtId="0" fontId="132" fillId="25" borderId="0" applyNumberFormat="0" applyBorder="0" applyAlignment="0" applyProtection="0"/>
    <xf numFmtId="0" fontId="133" fillId="26" borderId="0" applyNumberFormat="0" applyBorder="0" applyAlignment="0" applyProtection="0"/>
    <xf numFmtId="0" fontId="134" fillId="27" borderId="1" applyNumberFormat="0" applyAlignment="0" applyProtection="0"/>
    <xf numFmtId="0" fontId="135"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136" fillId="0" borderId="0" applyNumberFormat="0" applyFill="0" applyBorder="0" applyAlignment="0" applyProtection="0"/>
    <xf numFmtId="0" fontId="28" fillId="0" borderId="0" applyNumberFormat="0" applyFill="0" applyBorder="0" applyAlignment="0" applyProtection="0"/>
    <xf numFmtId="0" fontId="137" fillId="29" borderId="0" applyNumberFormat="0" applyBorder="0" applyAlignment="0" applyProtection="0"/>
    <xf numFmtId="0" fontId="138" fillId="0" borderId="3" applyNumberFormat="0" applyFill="0" applyAlignment="0" applyProtection="0"/>
    <xf numFmtId="0" fontId="139" fillId="0" borderId="4" applyNumberFormat="0" applyFill="0" applyAlignment="0" applyProtection="0"/>
    <xf numFmtId="0" fontId="140" fillId="0" borderId="5" applyNumberFormat="0" applyFill="0" applyAlignment="0" applyProtection="0"/>
    <xf numFmtId="0" fontId="140" fillId="0" borderId="0" applyNumberFormat="0" applyFill="0" applyBorder="0" applyAlignment="0" applyProtection="0"/>
    <xf numFmtId="0" fontId="29" fillId="0" borderId="0" applyNumberFormat="0" applyFill="0" applyBorder="0" applyAlignment="0" applyProtection="0"/>
    <xf numFmtId="0" fontId="141" fillId="30" borderId="1" applyNumberFormat="0" applyAlignment="0" applyProtection="0"/>
    <xf numFmtId="0" fontId="142" fillId="0" borderId="6" applyNumberFormat="0" applyFill="0" applyAlignment="0" applyProtection="0"/>
    <xf numFmtId="0" fontId="143"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 fillId="32" borderId="7" applyNumberFormat="0" applyFont="0" applyAlignment="0" applyProtection="0"/>
    <xf numFmtId="0" fontId="144" fillId="27" borderId="8" applyNumberFormat="0" applyAlignment="0" applyProtection="0"/>
    <xf numFmtId="9" fontId="1" fillId="0" borderId="0" applyFont="0" applyFill="0" applyBorder="0" applyAlignment="0" applyProtection="0"/>
    <xf numFmtId="9" fontId="1" fillId="0" borderId="0" applyFont="0" applyFill="0" applyBorder="0" applyAlignment="0" applyProtection="0"/>
    <xf numFmtId="0" fontId="145" fillId="0" borderId="0" applyNumberFormat="0" applyFill="0" applyBorder="0" applyAlignment="0" applyProtection="0"/>
    <xf numFmtId="0" fontId="146" fillId="0" borderId="9" applyNumberFormat="0" applyFill="0" applyAlignment="0" applyProtection="0"/>
    <xf numFmtId="0" fontId="147" fillId="0" borderId="0" applyNumberFormat="0" applyFill="0" applyBorder="0" applyAlignment="0" applyProtection="0"/>
  </cellStyleXfs>
  <cellXfs count="489">
    <xf numFmtId="0" fontId="0" fillId="0" borderId="0" xfId="0" applyFont="1" applyAlignment="1">
      <alignment/>
    </xf>
    <xf numFmtId="0" fontId="6" fillId="0" borderId="0" xfId="57" applyFont="1">
      <alignment/>
      <protection/>
    </xf>
    <xf numFmtId="0" fontId="11" fillId="0" borderId="0" xfId="57" applyFont="1">
      <alignment/>
      <protection/>
    </xf>
    <xf numFmtId="0" fontId="12" fillId="0" borderId="0" xfId="57" applyFont="1">
      <alignment/>
      <protection/>
    </xf>
    <xf numFmtId="0" fontId="0" fillId="0" borderId="0" xfId="0" applyFont="1" applyAlignment="1">
      <alignment/>
    </xf>
    <xf numFmtId="0" fontId="47" fillId="0" borderId="10" xfId="57" applyFont="1" applyFill="1" applyBorder="1" applyAlignment="1">
      <alignment horizontal="center" vertical="center" wrapText="1"/>
      <protection/>
    </xf>
    <xf numFmtId="0" fontId="3" fillId="0" borderId="0" xfId="63" applyFont="1" applyAlignment="1">
      <alignment/>
      <protection/>
    </xf>
    <xf numFmtId="0" fontId="10" fillId="0" borderId="0" xfId="63" applyFont="1">
      <alignment/>
      <protection/>
    </xf>
    <xf numFmtId="0" fontId="52" fillId="0" borderId="0" xfId="63" applyFont="1">
      <alignment/>
      <protection/>
    </xf>
    <xf numFmtId="0" fontId="10" fillId="0" borderId="0" xfId="63" applyFont="1" applyAlignment="1">
      <alignment/>
      <protection/>
    </xf>
    <xf numFmtId="0" fontId="53" fillId="0" borderId="0" xfId="63" applyFont="1">
      <alignment/>
      <protection/>
    </xf>
    <xf numFmtId="0" fontId="8" fillId="0" borderId="0" xfId="63" applyFont="1" applyAlignment="1">
      <alignment horizontal="center"/>
      <protection/>
    </xf>
    <xf numFmtId="0" fontId="6" fillId="0" borderId="0" xfId="63" applyFont="1">
      <alignment/>
      <protection/>
    </xf>
    <xf numFmtId="0" fontId="54" fillId="0" borderId="0" xfId="63" applyFont="1">
      <alignment/>
      <protection/>
    </xf>
    <xf numFmtId="0" fontId="10" fillId="0" borderId="0" xfId="63" applyFont="1" applyAlignment="1">
      <alignment horizontal="center"/>
      <protection/>
    </xf>
    <xf numFmtId="0" fontId="55" fillId="0" borderId="0" xfId="63" applyFont="1">
      <alignment/>
      <protection/>
    </xf>
    <xf numFmtId="0" fontId="56" fillId="0" borderId="0" xfId="63" applyFont="1">
      <alignment/>
      <protection/>
    </xf>
    <xf numFmtId="0" fontId="18" fillId="0" borderId="0" xfId="63" applyFont="1" applyAlignment="1">
      <alignment horizontal="center" vertical="center" wrapText="1"/>
      <protection/>
    </xf>
    <xf numFmtId="0" fontId="23" fillId="0" borderId="0" xfId="63" applyFont="1" applyAlignment="1">
      <alignment horizontal="center" vertical="center" wrapText="1"/>
      <protection/>
    </xf>
    <xf numFmtId="0" fontId="15" fillId="0" borderId="10" xfId="63" applyFont="1" applyBorder="1" applyAlignment="1">
      <alignment horizontal="center" vertical="center" wrapText="1"/>
      <protection/>
    </xf>
    <xf numFmtId="0" fontId="15" fillId="0" borderId="11" xfId="63" applyFont="1" applyFill="1" applyBorder="1" applyAlignment="1">
      <alignment horizontal="center" vertical="center" wrapText="1"/>
      <protection/>
    </xf>
    <xf numFmtId="0" fontId="24" fillId="0" borderId="10" xfId="63" applyFont="1" applyBorder="1" applyAlignment="1">
      <alignment horizontal="center"/>
      <protection/>
    </xf>
    <xf numFmtId="0" fontId="24" fillId="0" borderId="0" xfId="63" applyFont="1" applyAlignment="1">
      <alignment horizontal="center"/>
      <protection/>
    </xf>
    <xf numFmtId="0" fontId="10" fillId="0" borderId="10" xfId="63" applyFont="1" applyFill="1" applyBorder="1" applyAlignment="1">
      <alignment horizontal="center" vertical="center" textRotation="90"/>
      <protection/>
    </xf>
    <xf numFmtId="0" fontId="10" fillId="0" borderId="10" xfId="63" applyFont="1" applyFill="1" applyBorder="1" applyAlignment="1">
      <alignment horizontal="center" vertical="center" textRotation="90" wrapText="1"/>
      <protection/>
    </xf>
    <xf numFmtId="2" fontId="10" fillId="0" borderId="10" xfId="63" applyNumberFormat="1" applyFont="1" applyBorder="1" applyAlignment="1">
      <alignment horizontal="center" vertical="center" textRotation="90"/>
      <protection/>
    </xf>
    <xf numFmtId="0" fontId="10" fillId="0" borderId="0" xfId="63" applyFont="1" applyAlignment="1">
      <alignment horizontal="center" vertical="center" textRotation="90"/>
      <protection/>
    </xf>
    <xf numFmtId="2" fontId="10" fillId="0" borderId="0" xfId="63" applyNumberFormat="1" applyFont="1" applyBorder="1" applyAlignment="1">
      <alignment horizontal="center" vertical="center" textRotation="90"/>
      <protection/>
    </xf>
    <xf numFmtId="0" fontId="4" fillId="0" borderId="0" xfId="63" applyFont="1">
      <alignment/>
      <protection/>
    </xf>
    <xf numFmtId="1" fontId="6" fillId="0" borderId="0" xfId="63" applyNumberFormat="1" applyFont="1">
      <alignment/>
      <protection/>
    </xf>
    <xf numFmtId="1" fontId="4" fillId="0" borderId="0" xfId="63" applyNumberFormat="1" applyFont="1">
      <alignment/>
      <protection/>
    </xf>
    <xf numFmtId="0" fontId="2" fillId="0" borderId="0" xfId="62">
      <alignment/>
      <protection/>
    </xf>
    <xf numFmtId="0" fontId="59" fillId="0" borderId="0" xfId="62" applyFont="1" applyAlignment="1">
      <alignment horizontal="right" vertical="center"/>
      <protection/>
    </xf>
    <xf numFmtId="0" fontId="32" fillId="0" borderId="0" xfId="62" applyFont="1">
      <alignment/>
      <protection/>
    </xf>
    <xf numFmtId="0" fontId="21" fillId="0" borderId="0" xfId="61" applyFont="1">
      <alignment/>
      <protection/>
    </xf>
    <xf numFmtId="0" fontId="33" fillId="0" borderId="0" xfId="62" applyFont="1" applyAlignment="1">
      <alignment vertical="center"/>
      <protection/>
    </xf>
    <xf numFmtId="0" fontId="33" fillId="0" borderId="0" xfId="62" applyFont="1" applyAlignment="1">
      <alignment horizontal="right" vertical="center"/>
      <protection/>
    </xf>
    <xf numFmtId="0" fontId="60" fillId="0" borderId="0" xfId="0" applyFont="1" applyAlignment="1">
      <alignment horizontal="right"/>
    </xf>
    <xf numFmtId="0" fontId="33" fillId="0" borderId="0" xfId="62" applyFont="1" applyAlignment="1">
      <alignment horizontal="left" vertical="center"/>
      <protection/>
    </xf>
    <xf numFmtId="0" fontId="38" fillId="0" borderId="0" xfId="62" applyFont="1">
      <alignment/>
      <protection/>
    </xf>
    <xf numFmtId="0" fontId="39" fillId="33" borderId="10" xfId="62" applyFont="1" applyFill="1" applyBorder="1" applyAlignment="1">
      <alignment horizontal="center" vertical="center" wrapText="1"/>
      <protection/>
    </xf>
    <xf numFmtId="0" fontId="39" fillId="0" borderId="10" xfId="62" applyFont="1" applyBorder="1" applyAlignment="1">
      <alignment horizontal="center" vertical="center" wrapText="1"/>
      <protection/>
    </xf>
    <xf numFmtId="0" fontId="39" fillId="34" borderId="10" xfId="62" applyFont="1" applyFill="1" applyBorder="1" applyAlignment="1">
      <alignment horizontal="center" vertical="center" wrapText="1"/>
      <protection/>
    </xf>
    <xf numFmtId="0" fontId="37" fillId="0" borderId="0" xfId="62" applyFont="1">
      <alignment/>
      <protection/>
    </xf>
    <xf numFmtId="0" fontId="40" fillId="0" borderId="10" xfId="62" applyFont="1" applyBorder="1" applyAlignment="1">
      <alignment horizontal="center" vertical="center"/>
      <protection/>
    </xf>
    <xf numFmtId="0" fontId="40" fillId="33" borderId="10" xfId="62" applyFont="1" applyFill="1" applyBorder="1" applyAlignment="1">
      <alignment horizontal="center" vertical="center"/>
      <protection/>
    </xf>
    <xf numFmtId="0" fontId="40" fillId="34" borderId="10" xfId="62" applyFont="1" applyFill="1" applyBorder="1" applyAlignment="1">
      <alignment horizontal="center" vertical="center"/>
      <protection/>
    </xf>
    <xf numFmtId="0" fontId="41" fillId="0" borderId="0" xfId="62" applyFont="1">
      <alignment/>
      <protection/>
    </xf>
    <xf numFmtId="0" fontId="35" fillId="0" borderId="10" xfId="62" applyFont="1" applyBorder="1" applyAlignment="1">
      <alignment vertical="center"/>
      <protection/>
    </xf>
    <xf numFmtId="0" fontId="61" fillId="0" borderId="10" xfId="62" applyFont="1" applyBorder="1" applyAlignment="1">
      <alignment horizontal="center" vertical="center"/>
      <protection/>
    </xf>
    <xf numFmtId="0" fontId="62" fillId="33" borderId="10" xfId="62" applyFont="1" applyFill="1" applyBorder="1" applyAlignment="1">
      <alignment horizontal="center" vertical="center"/>
      <protection/>
    </xf>
    <xf numFmtId="0" fontId="62" fillId="35" borderId="10" xfId="62" applyFont="1" applyFill="1" applyBorder="1" applyAlignment="1">
      <alignment horizontal="center" vertical="center"/>
      <protection/>
    </xf>
    <xf numFmtId="0" fontId="62" fillId="0" borderId="10" xfId="62" applyFont="1" applyFill="1" applyBorder="1" applyAlignment="1">
      <alignment horizontal="center" vertical="center"/>
      <protection/>
    </xf>
    <xf numFmtId="0" fontId="62" fillId="34" borderId="10" xfId="62" applyFont="1" applyFill="1" applyBorder="1" applyAlignment="1">
      <alignment horizontal="center" vertical="center"/>
      <protection/>
    </xf>
    <xf numFmtId="0" fontId="22" fillId="0" borderId="0" xfId="62" applyFont="1" applyAlignment="1">
      <alignment vertical="center"/>
      <protection/>
    </xf>
    <xf numFmtId="0" fontId="11" fillId="0" borderId="0" xfId="0" applyFont="1" applyBorder="1" applyAlignment="1">
      <alignment horizontal="center"/>
    </xf>
    <xf numFmtId="0" fontId="13" fillId="0" borderId="0" xfId="0" applyFont="1" applyAlignment="1">
      <alignment horizontal="center"/>
    </xf>
    <xf numFmtId="0" fontId="11" fillId="0" borderId="0" xfId="0" applyFont="1" applyAlignment="1">
      <alignment horizontal="center"/>
    </xf>
    <xf numFmtId="0" fontId="2" fillId="0" borderId="0" xfId="62" applyAlignment="1">
      <alignment horizontal="center"/>
      <protection/>
    </xf>
    <xf numFmtId="0" fontId="34" fillId="0" borderId="0" xfId="62" applyFont="1">
      <alignment/>
      <protection/>
    </xf>
    <xf numFmtId="0" fontId="34" fillId="0" borderId="0" xfId="62" applyFont="1" applyAlignment="1">
      <alignment wrapText="1"/>
      <protection/>
    </xf>
    <xf numFmtId="0" fontId="22" fillId="0" borderId="0" xfId="62" applyFont="1" applyAlignment="1">
      <alignment horizontal="center" vertical="center" wrapText="1"/>
      <protection/>
    </xf>
    <xf numFmtId="0" fontId="25" fillId="0" borderId="0" xfId="62" applyFont="1" applyAlignment="1">
      <alignment vertical="center" wrapText="1"/>
      <protection/>
    </xf>
    <xf numFmtId="0" fontId="48" fillId="0" borderId="0" xfId="62" applyFont="1" applyAlignment="1">
      <alignment horizontal="right" vertical="center"/>
      <protection/>
    </xf>
    <xf numFmtId="0" fontId="32" fillId="0" borderId="0" xfId="62" applyFont="1" applyAlignment="1">
      <alignment wrapText="1"/>
      <protection/>
    </xf>
    <xf numFmtId="0" fontId="2" fillId="0" borderId="0" xfId="62" applyAlignment="1">
      <alignment wrapText="1"/>
      <protection/>
    </xf>
    <xf numFmtId="0" fontId="26" fillId="0" borderId="0" xfId="62" applyFont="1" applyAlignment="1">
      <alignment vertical="center"/>
      <protection/>
    </xf>
    <xf numFmtId="0" fontId="26" fillId="0" borderId="0" xfId="62" applyFont="1" applyAlignment="1">
      <alignment vertical="center" wrapText="1"/>
      <protection/>
    </xf>
    <xf numFmtId="0" fontId="26" fillId="0" borderId="0" xfId="62" applyFont="1" applyAlignment="1">
      <alignment horizontal="right" vertical="center" wrapText="1"/>
      <protection/>
    </xf>
    <xf numFmtId="0" fontId="26" fillId="0" borderId="0" xfId="62" applyFont="1" applyAlignment="1">
      <alignment horizontal="left" vertical="center"/>
      <protection/>
    </xf>
    <xf numFmtId="0" fontId="39" fillId="36" borderId="10" xfId="62" applyFont="1" applyFill="1" applyBorder="1" applyAlignment="1">
      <alignment horizontal="center" vertical="center" wrapText="1"/>
      <protection/>
    </xf>
    <xf numFmtId="0" fontId="39" fillId="35" borderId="10" xfId="62" applyFont="1" applyFill="1" applyBorder="1" applyAlignment="1">
      <alignment horizontal="center" vertical="center" wrapText="1"/>
      <protection/>
    </xf>
    <xf numFmtId="0" fontId="40" fillId="0" borderId="10" xfId="62" applyFont="1" applyBorder="1" applyAlignment="1">
      <alignment horizontal="center" vertical="center" wrapText="1"/>
      <protection/>
    </xf>
    <xf numFmtId="0" fontId="40" fillId="0" borderId="0" xfId="62" applyFont="1">
      <alignment/>
      <protection/>
    </xf>
    <xf numFmtId="0" fontId="63" fillId="0" borderId="10" xfId="62" applyFont="1" applyBorder="1" applyAlignment="1">
      <alignment horizontal="center" vertical="center" wrapText="1"/>
      <protection/>
    </xf>
    <xf numFmtId="0" fontId="64" fillId="36" borderId="10" xfId="62" applyFont="1" applyFill="1" applyBorder="1" applyAlignment="1">
      <alignment horizontal="center" vertical="center" textRotation="90" wrapText="1"/>
      <protection/>
    </xf>
    <xf numFmtId="0" fontId="64" fillId="0" borderId="10" xfId="62" applyFont="1" applyBorder="1" applyAlignment="1">
      <alignment horizontal="center" vertical="center" textRotation="90" wrapText="1"/>
      <protection/>
    </xf>
    <xf numFmtId="0" fontId="64" fillId="34" borderId="10" xfId="62" applyFont="1" applyFill="1" applyBorder="1" applyAlignment="1">
      <alignment horizontal="center" vertical="center" textRotation="90" wrapText="1"/>
      <protection/>
    </xf>
    <xf numFmtId="0" fontId="64" fillId="0" borderId="0" xfId="62" applyFont="1" applyAlignment="1">
      <alignment horizontal="center" vertical="center" wrapText="1"/>
      <protection/>
    </xf>
    <xf numFmtId="0" fontId="34" fillId="0" borderId="12" xfId="62" applyFont="1" applyBorder="1" applyAlignment="1">
      <alignment vertical="center" wrapText="1"/>
      <protection/>
    </xf>
    <xf numFmtId="0" fontId="34" fillId="0" borderId="0" xfId="62" applyFont="1" applyBorder="1" applyAlignment="1">
      <alignment vertical="center" wrapText="1"/>
      <protection/>
    </xf>
    <xf numFmtId="0" fontId="34" fillId="0" borderId="0" xfId="62" applyFont="1" applyAlignment="1">
      <alignment vertical="center" wrapText="1"/>
      <protection/>
    </xf>
    <xf numFmtId="0" fontId="34" fillId="0" borderId="0" xfId="62" applyFont="1" applyAlignment="1">
      <alignment horizontal="center" wrapText="1"/>
      <protection/>
    </xf>
    <xf numFmtId="1" fontId="25" fillId="0" borderId="0" xfId="57" applyNumberFormat="1" applyFont="1" applyFill="1" applyBorder="1" applyAlignment="1">
      <alignment vertical="center"/>
      <protection/>
    </xf>
    <xf numFmtId="10" fontId="6" fillId="0" borderId="0" xfId="66" applyNumberFormat="1" applyFont="1" applyAlignment="1">
      <alignment/>
    </xf>
    <xf numFmtId="0" fontId="35" fillId="0" borderId="10" xfId="57" applyFont="1" applyFill="1" applyBorder="1" applyAlignment="1">
      <alignment horizontal="center" vertical="center" wrapText="1"/>
      <protection/>
    </xf>
    <xf numFmtId="1" fontId="49" fillId="0" borderId="0" xfId="0" applyNumberFormat="1" applyFont="1" applyAlignment="1">
      <alignment/>
    </xf>
    <xf numFmtId="2" fontId="10" fillId="0" borderId="0" xfId="63" applyNumberFormat="1" applyFont="1" applyAlignment="1">
      <alignment horizontal="center" vertical="center" textRotation="90"/>
      <protection/>
    </xf>
    <xf numFmtId="172" fontId="10" fillId="0" borderId="0" xfId="63" applyNumberFormat="1" applyFont="1" applyAlignment="1">
      <alignment horizontal="center" vertical="center" textRotation="90"/>
      <protection/>
    </xf>
    <xf numFmtId="0" fontId="42" fillId="0" borderId="0" xfId="57" applyFont="1" applyAlignment="1">
      <alignment horizontal="center"/>
      <protection/>
    </xf>
    <xf numFmtId="0" fontId="72" fillId="0" borderId="10" xfId="62" applyFont="1" applyBorder="1" applyAlignment="1">
      <alignment horizontal="center" vertical="center" wrapText="1"/>
      <protection/>
    </xf>
    <xf numFmtId="196" fontId="4" fillId="0" borderId="10" xfId="63" applyNumberFormat="1" applyFont="1" applyBorder="1" applyAlignment="1">
      <alignment vertical="center" textRotation="90"/>
      <protection/>
    </xf>
    <xf numFmtId="0" fontId="10" fillId="0" borderId="0" xfId="63" applyFont="1" applyFill="1" applyBorder="1" applyAlignment="1">
      <alignment horizontal="center" vertical="center" textRotation="90"/>
      <protection/>
    </xf>
    <xf numFmtId="0" fontId="10" fillId="0" borderId="0" xfId="63" applyFont="1" applyFill="1" applyBorder="1" applyAlignment="1">
      <alignment horizontal="center" vertical="center" textRotation="90" wrapText="1"/>
      <protection/>
    </xf>
    <xf numFmtId="196" fontId="4" fillId="0" borderId="0" xfId="63" applyNumberFormat="1" applyFont="1" applyBorder="1" applyAlignment="1">
      <alignment vertical="center" textRotation="90"/>
      <protection/>
    </xf>
    <xf numFmtId="2" fontId="4" fillId="0" borderId="0" xfId="63" applyNumberFormat="1" applyFont="1" applyBorder="1" applyAlignment="1">
      <alignment vertical="center" textRotation="90"/>
      <protection/>
    </xf>
    <xf numFmtId="1" fontId="10" fillId="0" borderId="0" xfId="63" applyNumberFormat="1" applyFont="1" applyBorder="1" applyAlignment="1">
      <alignment horizontal="center" vertical="center" textRotation="90"/>
      <protection/>
    </xf>
    <xf numFmtId="0" fontId="6" fillId="35" borderId="0" xfId="57" applyFont="1" applyFill="1">
      <alignment/>
      <protection/>
    </xf>
    <xf numFmtId="0" fontId="51" fillId="35" borderId="0" xfId="0" applyFont="1" applyFill="1" applyAlignment="1">
      <alignment wrapText="1"/>
    </xf>
    <xf numFmtId="0" fontId="0" fillId="0" borderId="0" xfId="0" applyFont="1" applyFill="1" applyAlignment="1">
      <alignment/>
    </xf>
    <xf numFmtId="0" fontId="44" fillId="0" borderId="0" xfId="57" applyFont="1" applyFill="1" applyAlignment="1">
      <alignment horizontal="center"/>
      <protection/>
    </xf>
    <xf numFmtId="1" fontId="0" fillId="0" borderId="0" xfId="0" applyNumberFormat="1" applyFont="1" applyFill="1" applyBorder="1" applyAlignment="1">
      <alignment/>
    </xf>
    <xf numFmtId="0" fontId="48" fillId="0" borderId="0" xfId="0" applyFont="1" applyFill="1" applyBorder="1" applyAlignment="1">
      <alignment horizontal="center"/>
    </xf>
    <xf numFmtId="0" fontId="0" fillId="0" borderId="0" xfId="0" applyFont="1" applyFill="1" applyAlignment="1">
      <alignment horizontal="center"/>
    </xf>
    <xf numFmtId="0" fontId="26" fillId="0" borderId="0" xfId="0" applyFont="1" applyFill="1" applyAlignment="1">
      <alignment horizontal="center"/>
    </xf>
    <xf numFmtId="0" fontId="48" fillId="0" borderId="0" xfId="0" applyFont="1" applyFill="1" applyAlignment="1">
      <alignment horizontal="center"/>
    </xf>
    <xf numFmtId="196" fontId="4" fillId="0" borderId="0" xfId="63" applyNumberFormat="1" applyFont="1" applyBorder="1" applyAlignment="1">
      <alignment/>
      <protection/>
    </xf>
    <xf numFmtId="0" fontId="51" fillId="35" borderId="10" xfId="0" applyFont="1" applyFill="1" applyBorder="1" applyAlignment="1">
      <alignment horizontal="center" vertical="center" wrapText="1"/>
    </xf>
    <xf numFmtId="0" fontId="77" fillId="35" borderId="0" xfId="57" applyFont="1" applyFill="1" applyAlignment="1">
      <alignment/>
      <protection/>
    </xf>
    <xf numFmtId="0" fontId="78" fillId="35" borderId="0" xfId="57" applyFont="1" applyFill="1" applyAlignment="1">
      <alignment horizontal="center"/>
      <protection/>
    </xf>
    <xf numFmtId="0" fontId="79" fillId="0" borderId="0" xfId="57" applyFont="1" applyAlignment="1">
      <alignment horizontal="center"/>
      <protection/>
    </xf>
    <xf numFmtId="0" fontId="52" fillId="35" borderId="0" xfId="57" applyFont="1" applyFill="1" applyAlignment="1">
      <alignment horizontal="center"/>
      <protection/>
    </xf>
    <xf numFmtId="172" fontId="52" fillId="35" borderId="0" xfId="57" applyNumberFormat="1" applyFont="1" applyFill="1" applyAlignment="1">
      <alignment horizontal="center"/>
      <protection/>
    </xf>
    <xf numFmtId="0" fontId="80" fillId="0" borderId="0" xfId="0" applyFont="1" applyAlignment="1">
      <alignment horizontal="center" wrapText="1"/>
    </xf>
    <xf numFmtId="0" fontId="51" fillId="0" borderId="0" xfId="0" applyFont="1" applyAlignment="1">
      <alignment wrapText="1"/>
    </xf>
    <xf numFmtId="0" fontId="81" fillId="35" borderId="0" xfId="0" applyFont="1" applyFill="1" applyAlignment="1">
      <alignment/>
    </xf>
    <xf numFmtId="0" fontId="51" fillId="0" borderId="0" xfId="0" applyFont="1" applyBorder="1" applyAlignment="1">
      <alignment horizontal="right" wrapText="1"/>
    </xf>
    <xf numFmtId="0" fontId="51" fillId="35" borderId="13" xfId="0" applyFont="1" applyFill="1" applyBorder="1" applyAlignment="1">
      <alignment horizontal="center" vertical="center" wrapText="1"/>
    </xf>
    <xf numFmtId="0" fontId="51" fillId="0" borderId="0" xfId="0" applyFont="1" applyBorder="1" applyAlignment="1">
      <alignment horizontal="center" vertical="center" wrapText="1"/>
    </xf>
    <xf numFmtId="0" fontId="51" fillId="0" borderId="0" xfId="0" applyFont="1" applyAlignment="1">
      <alignment horizontal="center" vertical="center" wrapText="1"/>
    </xf>
    <xf numFmtId="0" fontId="74" fillId="0" borderId="0" xfId="0" applyFont="1" applyAlignment="1">
      <alignment horizontal="center" vertical="center" wrapText="1"/>
    </xf>
    <xf numFmtId="0" fontId="83" fillId="0" borderId="10" xfId="0" applyFont="1" applyBorder="1" applyAlignment="1">
      <alignment horizontal="center" vertical="center" textRotation="90" wrapText="1"/>
    </xf>
    <xf numFmtId="49" fontId="0" fillId="0" borderId="0" xfId="0" applyNumberFormat="1" applyAlignment="1">
      <alignment/>
    </xf>
    <xf numFmtId="2" fontId="6" fillId="0" borderId="0" xfId="57" applyNumberFormat="1" applyFont="1" applyFill="1">
      <alignment/>
      <protection/>
    </xf>
    <xf numFmtId="0" fontId="6" fillId="0" borderId="0" xfId="57" applyFont="1" applyFill="1">
      <alignment/>
      <protection/>
    </xf>
    <xf numFmtId="2" fontId="12" fillId="0" borderId="0" xfId="57" applyNumberFormat="1" applyFont="1" applyFill="1">
      <alignment/>
      <protection/>
    </xf>
    <xf numFmtId="0" fontId="12" fillId="0" borderId="0" xfId="57" applyFont="1" applyFill="1">
      <alignment/>
      <protection/>
    </xf>
    <xf numFmtId="0" fontId="10" fillId="0" borderId="0" xfId="57" applyFont="1" applyFill="1">
      <alignment/>
      <protection/>
    </xf>
    <xf numFmtId="0" fontId="11" fillId="0" borderId="0" xfId="57" applyFont="1" applyFill="1">
      <alignment/>
      <protection/>
    </xf>
    <xf numFmtId="0" fontId="0" fillId="0" borderId="12" xfId="0" applyFont="1" applyFill="1" applyBorder="1" applyAlignment="1">
      <alignment/>
    </xf>
    <xf numFmtId="0" fontId="0" fillId="0" borderId="0" xfId="0" applyAlignment="1">
      <alignment horizontal="center"/>
    </xf>
    <xf numFmtId="172" fontId="12" fillId="0" borderId="0" xfId="57" applyNumberFormat="1" applyFont="1" applyFill="1">
      <alignment/>
      <protection/>
    </xf>
    <xf numFmtId="0" fontId="75" fillId="0" borderId="0" xfId="0" applyFont="1" applyBorder="1" applyAlignment="1">
      <alignment horizontal="center" vertical="center"/>
    </xf>
    <xf numFmtId="0" fontId="0" fillId="0" borderId="0" xfId="0" applyFont="1" applyBorder="1" applyAlignment="1">
      <alignment/>
    </xf>
    <xf numFmtId="0" fontId="76" fillId="0" borderId="0" xfId="57" applyFont="1" applyAlignment="1">
      <alignment horizontal="center"/>
      <protection/>
    </xf>
    <xf numFmtId="0" fontId="86" fillId="35" borderId="0" xfId="57" applyFont="1" applyFill="1" applyAlignment="1">
      <alignment horizontal="center"/>
      <protection/>
    </xf>
    <xf numFmtId="0" fontId="87" fillId="35" borderId="0" xfId="57" applyFont="1" applyFill="1" applyAlignment="1">
      <alignment horizontal="center"/>
      <protection/>
    </xf>
    <xf numFmtId="0" fontId="76" fillId="35" borderId="0" xfId="57" applyFont="1" applyFill="1" applyAlignment="1">
      <alignment horizontal="center"/>
      <protection/>
    </xf>
    <xf numFmtId="0" fontId="14" fillId="35" borderId="0" xfId="57" applyFont="1" applyFill="1" applyAlignment="1">
      <alignment horizontal="center" wrapText="1"/>
      <protection/>
    </xf>
    <xf numFmtId="0" fontId="14" fillId="35" borderId="0" xfId="57" applyFont="1" applyFill="1" applyAlignment="1">
      <alignment horizontal="center"/>
      <protection/>
    </xf>
    <xf numFmtId="0" fontId="89" fillId="35" borderId="0" xfId="57" applyFont="1" applyFill="1" applyAlignment="1">
      <alignment horizontal="center"/>
      <protection/>
    </xf>
    <xf numFmtId="0" fontId="76" fillId="37" borderId="0" xfId="57" applyFont="1" applyFill="1" applyBorder="1" applyAlignment="1">
      <alignment horizontal="center"/>
      <protection/>
    </xf>
    <xf numFmtId="0" fontId="8" fillId="0" borderId="0" xfId="57" applyFont="1" applyFill="1" applyAlignment="1">
      <alignment horizontal="center"/>
      <protection/>
    </xf>
    <xf numFmtId="0" fontId="86" fillId="0" borderId="0" xfId="57" applyFont="1" applyFill="1" applyAlignment="1">
      <alignment horizontal="center"/>
      <protection/>
    </xf>
    <xf numFmtId="0" fontId="10" fillId="0" borderId="0" xfId="57" applyFont="1" applyFill="1" applyAlignment="1">
      <alignment horizontal="center"/>
      <protection/>
    </xf>
    <xf numFmtId="0" fontId="87" fillId="0" borderId="0" xfId="57" applyFont="1" applyFill="1" applyAlignment="1">
      <alignment horizontal="center"/>
      <protection/>
    </xf>
    <xf numFmtId="0" fontId="76" fillId="0" borderId="0" xfId="57" applyFont="1" applyFill="1" applyAlignment="1">
      <alignment horizontal="center"/>
      <protection/>
    </xf>
    <xf numFmtId="172" fontId="76" fillId="0" borderId="0" xfId="57" applyNumberFormat="1" applyFont="1" applyFill="1" applyAlignment="1">
      <alignment horizontal="center"/>
      <protection/>
    </xf>
    <xf numFmtId="0" fontId="66" fillId="0" borderId="0" xfId="57" applyFont="1" applyFill="1" applyBorder="1" applyAlignment="1">
      <alignment vertical="center" wrapText="1"/>
      <protection/>
    </xf>
    <xf numFmtId="198" fontId="76" fillId="0" borderId="0" xfId="57" applyNumberFormat="1" applyFont="1" applyFill="1" applyAlignment="1">
      <alignment horizontal="center"/>
      <protection/>
    </xf>
    <xf numFmtId="2" fontId="76" fillId="0" borderId="0" xfId="57" applyNumberFormat="1" applyFont="1" applyFill="1" applyAlignment="1">
      <alignment horizontal="center"/>
      <protection/>
    </xf>
    <xf numFmtId="0" fontId="14" fillId="0" borderId="0" xfId="57" applyFont="1" applyFill="1" applyAlignment="1">
      <alignment horizontal="center" wrapText="1"/>
      <protection/>
    </xf>
    <xf numFmtId="0" fontId="76" fillId="0" borderId="0" xfId="0" applyFont="1" applyFill="1" applyAlignment="1">
      <alignment horizontal="center"/>
    </xf>
    <xf numFmtId="174" fontId="14" fillId="0" borderId="0" xfId="57" applyNumberFormat="1" applyFont="1" applyFill="1" applyAlignment="1">
      <alignment horizontal="center"/>
      <protection/>
    </xf>
    <xf numFmtId="0" fontId="14" fillId="0" borderId="0" xfId="0" applyFont="1" applyFill="1" applyAlignment="1">
      <alignment horizontal="center"/>
    </xf>
    <xf numFmtId="0" fontId="11" fillId="0" borderId="0" xfId="57" applyFont="1" applyFill="1" applyBorder="1" applyAlignment="1">
      <alignment horizontal="left" vertical="center"/>
      <protection/>
    </xf>
    <xf numFmtId="2" fontId="76" fillId="0" borderId="0" xfId="57" applyNumberFormat="1" applyFont="1" applyFill="1" applyBorder="1" applyAlignment="1">
      <alignment horizontal="center" wrapText="1"/>
      <protection/>
    </xf>
    <xf numFmtId="0" fontId="89" fillId="0" borderId="0" xfId="57" applyFont="1" applyFill="1" applyBorder="1" applyAlignment="1">
      <alignment horizontal="center"/>
      <protection/>
    </xf>
    <xf numFmtId="2" fontId="76" fillId="0" borderId="0" xfId="57" applyNumberFormat="1" applyFont="1" applyFill="1" applyBorder="1" applyAlignment="1">
      <alignment horizontal="center"/>
      <protection/>
    </xf>
    <xf numFmtId="175" fontId="89" fillId="0" borderId="0" xfId="57" applyNumberFormat="1" applyFont="1" applyFill="1" applyAlignment="1">
      <alignment horizontal="center"/>
      <protection/>
    </xf>
    <xf numFmtId="9" fontId="76" fillId="0" borderId="0" xfId="66" applyFont="1" applyFill="1" applyAlignment="1">
      <alignment horizontal="center"/>
    </xf>
    <xf numFmtId="0" fontId="89" fillId="0" borderId="0" xfId="57" applyFont="1" applyFill="1" applyAlignment="1">
      <alignment horizontal="center"/>
      <protection/>
    </xf>
    <xf numFmtId="2" fontId="14" fillId="0" borderId="0" xfId="57" applyNumberFormat="1" applyFont="1" applyFill="1" applyBorder="1" applyAlignment="1">
      <alignment horizontal="center"/>
      <protection/>
    </xf>
    <xf numFmtId="0" fontId="4" fillId="0" borderId="0" xfId="57" applyFont="1" applyFill="1">
      <alignment/>
      <protection/>
    </xf>
    <xf numFmtId="0" fontId="7" fillId="0" borderId="0" xfId="57" applyFont="1" applyFill="1" applyAlignment="1">
      <alignment horizontal="center"/>
      <protection/>
    </xf>
    <xf numFmtId="0" fontId="9" fillId="0" borderId="0" xfId="57" applyFont="1" applyFill="1" applyAlignment="1">
      <alignment horizontal="center"/>
      <protection/>
    </xf>
    <xf numFmtId="0" fontId="20" fillId="0" borderId="0" xfId="57" applyFont="1" applyFill="1" applyAlignment="1">
      <alignment horizontal="center"/>
      <protection/>
    </xf>
    <xf numFmtId="0" fontId="50" fillId="0" borderId="0" xfId="57" applyFont="1" applyFill="1" applyAlignment="1">
      <alignment horizontal="center"/>
      <protection/>
    </xf>
    <xf numFmtId="0" fontId="50" fillId="0" borderId="0" xfId="57" applyFont="1" applyFill="1" applyAlignment="1">
      <alignment horizontal="right"/>
      <protection/>
    </xf>
    <xf numFmtId="0" fontId="76" fillId="0" borderId="0" xfId="57" applyFont="1" applyFill="1" applyBorder="1" applyAlignment="1">
      <alignment horizontal="center"/>
      <protection/>
    </xf>
    <xf numFmtId="0" fontId="14" fillId="0" borderId="0" xfId="57" applyFont="1" applyFill="1" applyBorder="1" applyAlignment="1">
      <alignment horizontal="center"/>
      <protection/>
    </xf>
    <xf numFmtId="172" fontId="11" fillId="0" borderId="0" xfId="57" applyNumberFormat="1" applyFont="1" applyFill="1">
      <alignment/>
      <protection/>
    </xf>
    <xf numFmtId="2" fontId="11" fillId="0" borderId="0" xfId="57" applyNumberFormat="1" applyFont="1" applyFill="1">
      <alignment/>
      <protection/>
    </xf>
    <xf numFmtId="10" fontId="12" fillId="0" borderId="0" xfId="66" applyNumberFormat="1" applyFont="1" applyFill="1" applyAlignment="1">
      <alignment/>
    </xf>
    <xf numFmtId="49" fontId="84" fillId="0" borderId="14" xfId="0" applyNumberFormat="1" applyFont="1" applyBorder="1" applyAlignment="1">
      <alignment horizontal="center" wrapText="1"/>
    </xf>
    <xf numFmtId="0" fontId="35" fillId="0" borderId="0" xfId="62" applyFont="1" applyBorder="1" applyAlignment="1">
      <alignment vertical="center"/>
      <protection/>
    </xf>
    <xf numFmtId="0" fontId="61" fillId="0" borderId="0" xfId="62" applyFont="1" applyBorder="1" applyAlignment="1">
      <alignment horizontal="center" vertical="center"/>
      <protection/>
    </xf>
    <xf numFmtId="0" fontId="62" fillId="33" borderId="0" xfId="62" applyFont="1" applyFill="1" applyBorder="1" applyAlignment="1">
      <alignment horizontal="center" vertical="center"/>
      <protection/>
    </xf>
    <xf numFmtId="0" fontId="62" fillId="35" borderId="0" xfId="62" applyFont="1" applyFill="1" applyBorder="1" applyAlignment="1">
      <alignment horizontal="center" vertical="center"/>
      <protection/>
    </xf>
    <xf numFmtId="0" fontId="62" fillId="0" borderId="0" xfId="62" applyFont="1" applyFill="1" applyBorder="1" applyAlignment="1">
      <alignment horizontal="center" vertical="center"/>
      <protection/>
    </xf>
    <xf numFmtId="0" fontId="62" fillId="34" borderId="0" xfId="62" applyFont="1" applyFill="1" applyBorder="1" applyAlignment="1">
      <alignment horizontal="center" vertical="center"/>
      <protection/>
    </xf>
    <xf numFmtId="172" fontId="14" fillId="0" borderId="0" xfId="57" applyNumberFormat="1" applyFont="1" applyFill="1" applyBorder="1" applyAlignment="1">
      <alignment horizontal="center"/>
      <protection/>
    </xf>
    <xf numFmtId="9" fontId="14" fillId="0" borderId="0" xfId="66" applyFont="1" applyFill="1" applyBorder="1" applyAlignment="1">
      <alignment horizontal="center"/>
    </xf>
    <xf numFmtId="10" fontId="91" fillId="0" borderId="0" xfId="66" applyNumberFormat="1" applyFont="1" applyFill="1" applyBorder="1" applyAlignment="1">
      <alignment horizontal="center"/>
    </xf>
    <xf numFmtId="0" fontId="0" fillId="0" borderId="0" xfId="0" applyFill="1" applyAlignment="1">
      <alignment/>
    </xf>
    <xf numFmtId="49" fontId="0" fillId="0" borderId="0" xfId="0" applyNumberFormat="1" applyFill="1" applyAlignment="1">
      <alignment/>
    </xf>
    <xf numFmtId="0" fontId="0" fillId="0" borderId="0" xfId="0" applyFill="1" applyAlignment="1">
      <alignment horizontal="center"/>
    </xf>
    <xf numFmtId="0" fontId="76" fillId="38" borderId="0" xfId="57" applyFont="1" applyFill="1" applyBorder="1" applyAlignment="1">
      <alignment horizontal="center"/>
      <protection/>
    </xf>
    <xf numFmtId="0" fontId="0" fillId="38" borderId="0" xfId="0" applyFont="1" applyFill="1" applyAlignment="1">
      <alignment/>
    </xf>
    <xf numFmtId="0" fontId="148" fillId="38" borderId="0" xfId="57" applyFont="1" applyFill="1" applyAlignment="1">
      <alignment horizontal="center"/>
      <protection/>
    </xf>
    <xf numFmtId="0" fontId="149" fillId="38" borderId="10" xfId="57" applyFont="1" applyFill="1" applyBorder="1" applyAlignment="1">
      <alignment horizontal="center" vertical="center" wrapText="1"/>
      <protection/>
    </xf>
    <xf numFmtId="0" fontId="150" fillId="38" borderId="10" xfId="57" applyFont="1" applyFill="1" applyBorder="1" applyAlignment="1">
      <alignment horizontal="center" vertical="center" wrapText="1"/>
      <protection/>
    </xf>
    <xf numFmtId="0" fontId="151" fillId="38" borderId="10" xfId="57" applyFont="1" applyFill="1" applyBorder="1" applyAlignment="1">
      <alignment horizontal="center" vertical="center"/>
      <protection/>
    </xf>
    <xf numFmtId="0" fontId="152" fillId="38" borderId="10" xfId="0" applyFont="1" applyFill="1" applyBorder="1" applyAlignment="1">
      <alignment horizontal="center" vertical="center"/>
    </xf>
    <xf numFmtId="0" fontId="153" fillId="38" borderId="10" xfId="0" applyFont="1" applyFill="1" applyBorder="1" applyAlignment="1">
      <alignment horizontal="center" vertical="center"/>
    </xf>
    <xf numFmtId="9" fontId="154" fillId="38" borderId="0" xfId="67" applyFont="1" applyFill="1" applyBorder="1" applyAlignment="1">
      <alignment horizontal="center" vertical="center"/>
    </xf>
    <xf numFmtId="177" fontId="0" fillId="38" borderId="0" xfId="67" applyNumberFormat="1" applyFont="1" applyFill="1" applyBorder="1" applyAlignment="1">
      <alignment/>
    </xf>
    <xf numFmtId="1" fontId="151" fillId="38" borderId="0" xfId="57" applyNumberFormat="1" applyFont="1" applyFill="1" applyBorder="1" applyAlignment="1">
      <alignment vertical="center"/>
      <protection/>
    </xf>
    <xf numFmtId="1" fontId="0" fillId="0" borderId="0" xfId="0" applyNumberFormat="1" applyBorder="1" applyAlignment="1">
      <alignment/>
    </xf>
    <xf numFmtId="1" fontId="0" fillId="38" borderId="0" xfId="0" applyNumberFormat="1" applyFont="1" applyFill="1" applyBorder="1" applyAlignment="1">
      <alignment/>
    </xf>
    <xf numFmtId="0" fontId="51" fillId="35" borderId="14" xfId="0" applyFont="1" applyFill="1" applyBorder="1" applyAlignment="1">
      <alignment horizontal="center" vertical="center" wrapText="1"/>
    </xf>
    <xf numFmtId="2" fontId="2" fillId="38" borderId="10" xfId="0" applyNumberFormat="1" applyFont="1" applyFill="1" applyBorder="1" applyAlignment="1">
      <alignment horizontal="center"/>
    </xf>
    <xf numFmtId="0" fontId="0" fillId="0" borderId="0" xfId="0" applyBorder="1" applyAlignment="1">
      <alignment horizontal="center"/>
    </xf>
    <xf numFmtId="0" fontId="83" fillId="0" borderId="0" xfId="0" applyFont="1" applyBorder="1" applyAlignment="1">
      <alignment horizontal="center" vertical="center" wrapText="1"/>
    </xf>
    <xf numFmtId="49" fontId="84" fillId="0" borderId="0" xfId="0" applyNumberFormat="1" applyFont="1" applyBorder="1" applyAlignment="1">
      <alignment horizontal="center" wrapText="1"/>
    </xf>
    <xf numFmtId="49" fontId="84" fillId="0" borderId="10" xfId="0" applyNumberFormat="1" applyFont="1" applyBorder="1" applyAlignment="1">
      <alignment horizontal="center" wrapText="1"/>
    </xf>
    <xf numFmtId="0" fontId="51" fillId="38" borderId="0" xfId="0" applyFont="1" applyFill="1" applyAlignment="1">
      <alignment horizontal="center" vertical="center" wrapText="1"/>
    </xf>
    <xf numFmtId="0" fontId="16" fillId="38" borderId="0" xfId="57" applyFont="1" applyFill="1" applyBorder="1" applyAlignment="1">
      <alignment horizontal="center" vertical="center" wrapText="1"/>
      <protection/>
    </xf>
    <xf numFmtId="0" fontId="14" fillId="38" borderId="0" xfId="57" applyFont="1" applyFill="1" applyAlignment="1">
      <alignment horizontal="center" vertical="center" wrapText="1"/>
      <protection/>
    </xf>
    <xf numFmtId="2" fontId="14" fillId="38" borderId="0" xfId="57" applyNumberFormat="1" applyFont="1" applyFill="1" applyAlignment="1">
      <alignment horizontal="center" vertical="center" wrapText="1"/>
      <protection/>
    </xf>
    <xf numFmtId="0" fontId="11" fillId="38" borderId="0" xfId="57" applyFont="1" applyFill="1" applyAlignment="1">
      <alignment horizontal="center" vertical="center" wrapText="1"/>
      <protection/>
    </xf>
    <xf numFmtId="0" fontId="14" fillId="38" borderId="10" xfId="57" applyFont="1" applyFill="1" applyBorder="1" applyAlignment="1">
      <alignment horizontal="center" vertical="center" wrapText="1"/>
      <protection/>
    </xf>
    <xf numFmtId="0" fontId="12" fillId="38" borderId="0" xfId="57" applyFont="1" applyFill="1">
      <alignment/>
      <protection/>
    </xf>
    <xf numFmtId="2" fontId="12" fillId="38" borderId="0" xfId="57" applyNumberFormat="1" applyFont="1" applyFill="1">
      <alignment/>
      <protection/>
    </xf>
    <xf numFmtId="0" fontId="11" fillId="38" borderId="0" xfId="57" applyFont="1" applyFill="1">
      <alignment/>
      <protection/>
    </xf>
    <xf numFmtId="0" fontId="14" fillId="38" borderId="10" xfId="57" applyFont="1" applyFill="1" applyBorder="1" applyAlignment="1">
      <alignment horizontal="center" vertical="center"/>
      <protection/>
    </xf>
    <xf numFmtId="2" fontId="76" fillId="38" borderId="10" xfId="57" applyNumberFormat="1" applyFont="1" applyFill="1" applyBorder="1" applyAlignment="1">
      <alignment horizontal="center" wrapText="1"/>
      <protection/>
    </xf>
    <xf numFmtId="0" fontId="90" fillId="38" borderId="10" xfId="0" applyFont="1" applyFill="1" applyBorder="1" applyAlignment="1">
      <alignment horizontal="center"/>
    </xf>
    <xf numFmtId="0" fontId="76" fillId="38" borderId="10" xfId="57" applyFont="1" applyFill="1" applyBorder="1" applyAlignment="1">
      <alignment horizontal="center"/>
      <protection/>
    </xf>
    <xf numFmtId="174" fontId="76" fillId="38" borderId="10" xfId="57" applyNumberFormat="1" applyFont="1" applyFill="1" applyBorder="1" applyAlignment="1">
      <alignment horizontal="center" wrapText="1"/>
      <protection/>
    </xf>
    <xf numFmtId="200" fontId="76" fillId="38" borderId="10" xfId="57" applyNumberFormat="1" applyFont="1" applyFill="1" applyBorder="1" applyAlignment="1">
      <alignment horizontal="center" wrapText="1"/>
      <protection/>
    </xf>
    <xf numFmtId="172" fontId="76" fillId="38" borderId="10" xfId="57" applyNumberFormat="1" applyFont="1" applyFill="1" applyBorder="1" applyAlignment="1">
      <alignment horizontal="center" wrapText="1"/>
      <protection/>
    </xf>
    <xf numFmtId="2" fontId="76" fillId="38" borderId="10" xfId="57" applyNumberFormat="1" applyFont="1" applyFill="1" applyBorder="1" applyAlignment="1">
      <alignment horizontal="center"/>
      <protection/>
    </xf>
    <xf numFmtId="172" fontId="76" fillId="38" borderId="10" xfId="57" applyNumberFormat="1" applyFont="1" applyFill="1" applyBorder="1" applyAlignment="1">
      <alignment horizontal="center"/>
      <protection/>
    </xf>
    <xf numFmtId="9" fontId="76" fillId="38" borderId="10" xfId="66" applyFont="1" applyFill="1" applyBorder="1" applyAlignment="1">
      <alignment horizontal="center"/>
    </xf>
    <xf numFmtId="0" fontId="14" fillId="38" borderId="10" xfId="57" applyFont="1" applyFill="1" applyBorder="1" applyAlignment="1">
      <alignment horizontal="center"/>
      <protection/>
    </xf>
    <xf numFmtId="200" fontId="76" fillId="38" borderId="10" xfId="57" applyNumberFormat="1" applyFont="1" applyFill="1" applyBorder="1" applyAlignment="1">
      <alignment horizontal="center"/>
      <protection/>
    </xf>
    <xf numFmtId="0" fontId="2" fillId="38" borderId="10" xfId="0" applyFont="1" applyFill="1" applyBorder="1" applyAlignment="1">
      <alignment horizontal="right" vertical="center" wrapText="1"/>
    </xf>
    <xf numFmtId="2" fontId="14" fillId="38" borderId="10" xfId="57" applyNumberFormat="1" applyFont="1" applyFill="1" applyBorder="1" applyAlignment="1">
      <alignment horizontal="center"/>
      <protection/>
    </xf>
    <xf numFmtId="172" fontId="14" fillId="38" borderId="10" xfId="57" applyNumberFormat="1" applyFont="1" applyFill="1" applyBorder="1" applyAlignment="1">
      <alignment horizontal="center"/>
      <protection/>
    </xf>
    <xf numFmtId="2" fontId="14" fillId="38" borderId="10" xfId="57" applyNumberFormat="1" applyFont="1" applyFill="1" applyBorder="1" applyAlignment="1">
      <alignment horizontal="center" wrapText="1"/>
      <protection/>
    </xf>
    <xf numFmtId="174" fontId="14" fillId="38" borderId="10" xfId="57" applyNumberFormat="1" applyFont="1" applyFill="1" applyBorder="1" applyAlignment="1">
      <alignment horizontal="center" wrapText="1"/>
      <protection/>
    </xf>
    <xf numFmtId="200" fontId="14" fillId="38" borderId="10" xfId="57" applyNumberFormat="1" applyFont="1" applyFill="1" applyBorder="1" applyAlignment="1">
      <alignment horizontal="center" wrapText="1"/>
      <protection/>
    </xf>
    <xf numFmtId="172" fontId="14" fillId="38" borderId="10" xfId="57" applyNumberFormat="1" applyFont="1" applyFill="1" applyBorder="1" applyAlignment="1">
      <alignment horizontal="center" wrapText="1"/>
      <protection/>
    </xf>
    <xf numFmtId="9" fontId="14" fillId="38" borderId="10" xfId="66" applyFont="1" applyFill="1" applyBorder="1" applyAlignment="1">
      <alignment horizontal="center"/>
    </xf>
    <xf numFmtId="200" fontId="14" fillId="38" borderId="10" xfId="57" applyNumberFormat="1" applyFont="1" applyFill="1" applyBorder="1" applyAlignment="1">
      <alignment horizontal="center"/>
      <protection/>
    </xf>
    <xf numFmtId="0" fontId="14" fillId="38" borderId="0" xfId="57" applyFont="1" applyFill="1" applyBorder="1" applyAlignment="1">
      <alignment horizontal="center"/>
      <protection/>
    </xf>
    <xf numFmtId="0" fontId="0" fillId="38" borderId="0" xfId="0" applyFill="1" applyAlignment="1">
      <alignment/>
    </xf>
    <xf numFmtId="0" fontId="76" fillId="38" borderId="10" xfId="57" applyFont="1" applyFill="1" applyBorder="1" applyAlignment="1">
      <alignment horizontal="center" vertical="center"/>
      <protection/>
    </xf>
    <xf numFmtId="2" fontId="76" fillId="38" borderId="10" xfId="57" applyNumberFormat="1" applyFont="1" applyFill="1" applyBorder="1" applyAlignment="1">
      <alignment horizontal="center" vertical="center" wrapText="1"/>
      <protection/>
    </xf>
    <xf numFmtId="174" fontId="76" fillId="38" borderId="10" xfId="57" applyNumberFormat="1" applyFont="1" applyFill="1" applyBorder="1" applyAlignment="1">
      <alignment horizontal="center" vertical="center" wrapText="1"/>
      <protection/>
    </xf>
    <xf numFmtId="172" fontId="76" fillId="38" borderId="10" xfId="57" applyNumberFormat="1" applyFont="1" applyFill="1" applyBorder="1" applyAlignment="1">
      <alignment horizontal="center" vertical="center" wrapText="1"/>
      <protection/>
    </xf>
    <xf numFmtId="2" fontId="76" fillId="38" borderId="10" xfId="57" applyNumberFormat="1" applyFont="1" applyFill="1" applyBorder="1" applyAlignment="1">
      <alignment horizontal="center" vertical="center"/>
      <protection/>
    </xf>
    <xf numFmtId="172" fontId="76" fillId="38" borderId="10" xfId="57" applyNumberFormat="1" applyFont="1" applyFill="1" applyBorder="1" applyAlignment="1">
      <alignment horizontal="center" vertical="center"/>
      <protection/>
    </xf>
    <xf numFmtId="9" fontId="76" fillId="38" borderId="10" xfId="66" applyFont="1" applyFill="1" applyBorder="1" applyAlignment="1">
      <alignment horizontal="center" vertical="center"/>
    </xf>
    <xf numFmtId="0" fontId="76" fillId="38" borderId="0" xfId="57" applyFont="1" applyFill="1" applyBorder="1" applyAlignment="1">
      <alignment horizontal="center" vertical="center"/>
      <protection/>
    </xf>
    <xf numFmtId="200" fontId="76" fillId="38" borderId="0" xfId="57" applyNumberFormat="1" applyFont="1" applyFill="1" applyBorder="1" applyAlignment="1">
      <alignment horizontal="center"/>
      <protection/>
    </xf>
    <xf numFmtId="0" fontId="14" fillId="38" borderId="10" xfId="57" applyFont="1" applyFill="1" applyBorder="1" applyAlignment="1">
      <alignment horizontal="center" wrapText="1"/>
      <protection/>
    </xf>
    <xf numFmtId="0" fontId="76" fillId="38" borderId="10" xfId="57" applyFont="1" applyFill="1" applyBorder="1" applyAlignment="1">
      <alignment horizontal="center" wrapText="1"/>
      <protection/>
    </xf>
    <xf numFmtId="173" fontId="76" fillId="38" borderId="10" xfId="57" applyNumberFormat="1" applyFont="1" applyFill="1" applyBorder="1" applyAlignment="1">
      <alignment horizontal="center" wrapText="1"/>
      <protection/>
    </xf>
    <xf numFmtId="10" fontId="91" fillId="38" borderId="10" xfId="66" applyNumberFormat="1" applyFont="1" applyFill="1" applyBorder="1" applyAlignment="1">
      <alignment horizontal="center"/>
    </xf>
    <xf numFmtId="0" fontId="18" fillId="38" borderId="10" xfId="57" applyFont="1" applyFill="1" applyBorder="1" applyAlignment="1">
      <alignment horizontal="center" vertical="center" wrapText="1"/>
      <protection/>
    </xf>
    <xf numFmtId="0" fontId="65" fillId="38" borderId="10" xfId="57" applyFont="1" applyFill="1" applyBorder="1" applyAlignment="1">
      <alignment horizontal="center" vertical="center" wrapText="1"/>
      <protection/>
    </xf>
    <xf numFmtId="0" fontId="88" fillId="38" borderId="10" xfId="57" applyFont="1" applyFill="1" applyBorder="1" applyAlignment="1">
      <alignment horizontal="center" vertical="center" wrapText="1"/>
      <protection/>
    </xf>
    <xf numFmtId="0" fontId="0" fillId="38" borderId="10" xfId="0" applyFill="1" applyBorder="1" applyAlignment="1">
      <alignment/>
    </xf>
    <xf numFmtId="0" fontId="71" fillId="38" borderId="10" xfId="0" applyFont="1" applyFill="1" applyBorder="1" applyAlignment="1">
      <alignment horizontal="center" vertical="center"/>
    </xf>
    <xf numFmtId="0" fontId="0" fillId="38" borderId="0" xfId="0" applyFill="1" applyBorder="1" applyAlignment="1">
      <alignment horizontal="center" vertical="center" wrapText="1"/>
    </xf>
    <xf numFmtId="0" fontId="49" fillId="38" borderId="15" xfId="0" applyFont="1" applyFill="1" applyBorder="1" applyAlignment="1">
      <alignment horizontal="center" vertical="center"/>
    </xf>
    <xf numFmtId="2" fontId="49" fillId="38" borderId="13" xfId="0" applyNumberFormat="1" applyFont="1" applyFill="1" applyBorder="1" applyAlignment="1">
      <alignment horizontal="center" vertical="center"/>
    </xf>
    <xf numFmtId="0" fontId="49" fillId="38" borderId="10" xfId="0" applyFont="1" applyFill="1" applyBorder="1" applyAlignment="1">
      <alignment horizontal="center" vertical="center"/>
    </xf>
    <xf numFmtId="172" fontId="49" fillId="38" borderId="13" xfId="0" applyNumberFormat="1" applyFont="1" applyFill="1" applyBorder="1" applyAlignment="1">
      <alignment vertical="center"/>
    </xf>
    <xf numFmtId="0" fontId="49" fillId="38" borderId="0" xfId="0" applyFont="1" applyFill="1" applyAlignment="1">
      <alignment vertical="center"/>
    </xf>
    <xf numFmtId="0" fontId="49" fillId="38" borderId="0" xfId="0" applyFont="1" applyFill="1" applyBorder="1" applyAlignment="1">
      <alignment horizontal="center" vertical="center"/>
    </xf>
    <xf numFmtId="0" fontId="71" fillId="38" borderId="0" xfId="0" applyFont="1" applyFill="1" applyBorder="1" applyAlignment="1">
      <alignment horizontal="center" vertical="center"/>
    </xf>
    <xf numFmtId="0" fontId="49" fillId="38" borderId="16" xfId="0" applyFont="1" applyFill="1" applyBorder="1" applyAlignment="1">
      <alignment vertical="center"/>
    </xf>
    <xf numFmtId="0" fontId="0" fillId="38" borderId="10" xfId="0" applyFill="1" applyBorder="1" applyAlignment="1">
      <alignment horizontal="center"/>
    </xf>
    <xf numFmtId="0" fontId="0" fillId="38" borderId="0" xfId="0" applyFill="1" applyBorder="1" applyAlignment="1">
      <alignment horizontal="center"/>
    </xf>
    <xf numFmtId="172" fontId="49" fillId="38" borderId="17" xfId="0" applyNumberFormat="1" applyFont="1" applyFill="1" applyBorder="1" applyAlignment="1">
      <alignment vertical="center"/>
    </xf>
    <xf numFmtId="0" fontId="92" fillId="38" borderId="10" xfId="0" applyFont="1" applyFill="1" applyBorder="1" applyAlignment="1">
      <alignment horizontal="center" vertical="center"/>
    </xf>
    <xf numFmtId="0" fontId="82" fillId="38" borderId="0" xfId="0" applyFont="1" applyFill="1" applyAlignment="1">
      <alignment vertical="center"/>
    </xf>
    <xf numFmtId="172" fontId="92" fillId="38" borderId="0" xfId="0" applyNumberFormat="1" applyFont="1" applyFill="1" applyBorder="1" applyAlignment="1">
      <alignment horizontal="center" vertical="center"/>
    </xf>
    <xf numFmtId="0" fontId="0" fillId="38" borderId="10" xfId="0" applyFill="1" applyBorder="1" applyAlignment="1">
      <alignment horizontal="center" vertical="center"/>
    </xf>
    <xf numFmtId="0" fontId="0" fillId="38" borderId="0" xfId="0" applyFill="1" applyBorder="1" applyAlignment="1">
      <alignment horizontal="center" vertical="center"/>
    </xf>
    <xf numFmtId="2" fontId="92" fillId="38" borderId="0" xfId="0" applyNumberFormat="1" applyFont="1" applyFill="1" applyBorder="1" applyAlignment="1">
      <alignment horizontal="center" vertical="center"/>
    </xf>
    <xf numFmtId="0" fontId="49" fillId="38" borderId="10" xfId="0" applyFont="1" applyFill="1" applyBorder="1" applyAlignment="1">
      <alignment horizontal="center" vertical="center"/>
    </xf>
    <xf numFmtId="172" fontId="0" fillId="38" borderId="13" xfId="0" applyNumberFormat="1" applyFill="1" applyBorder="1" applyAlignment="1">
      <alignment vertical="center"/>
    </xf>
    <xf numFmtId="0" fontId="0" fillId="38" borderId="0" xfId="0" applyFill="1" applyAlignment="1">
      <alignment vertical="center"/>
    </xf>
    <xf numFmtId="0" fontId="0" fillId="38" borderId="0" xfId="0" applyFill="1" applyAlignment="1">
      <alignment horizontal="center"/>
    </xf>
    <xf numFmtId="0" fontId="68" fillId="38" borderId="0" xfId="0" applyFont="1" applyFill="1" applyBorder="1" applyAlignment="1">
      <alignment horizontal="center" vertical="center" wrapText="1"/>
    </xf>
    <xf numFmtId="0" fontId="96" fillId="38" borderId="0" xfId="0" applyFont="1" applyFill="1" applyBorder="1" applyAlignment="1">
      <alignment horizontal="center" vertical="center" wrapText="1"/>
    </xf>
    <xf numFmtId="173" fontId="96" fillId="38" borderId="0" xfId="0" applyNumberFormat="1" applyFont="1" applyFill="1" applyBorder="1" applyAlignment="1">
      <alignment horizontal="center" vertical="center" wrapText="1"/>
    </xf>
    <xf numFmtId="200" fontId="96" fillId="38" borderId="0" xfId="0" applyNumberFormat="1" applyFont="1" applyFill="1" applyBorder="1" applyAlignment="1">
      <alignment horizontal="center" vertical="center" wrapText="1"/>
    </xf>
    <xf numFmtId="1" fontId="68" fillId="38" borderId="0" xfId="0" applyNumberFormat="1" applyFont="1" applyFill="1" applyBorder="1" applyAlignment="1">
      <alignment horizontal="center" vertical="center" wrapText="1"/>
    </xf>
    <xf numFmtId="9" fontId="68" fillId="38" borderId="0" xfId="66" applyFont="1" applyFill="1" applyBorder="1" applyAlignment="1">
      <alignment horizontal="center" vertical="center" wrapText="1"/>
    </xf>
    <xf numFmtId="172" fontId="14" fillId="38" borderId="0" xfId="57" applyNumberFormat="1" applyFont="1" applyFill="1" applyBorder="1" applyAlignment="1">
      <alignment horizontal="center"/>
      <protection/>
    </xf>
    <xf numFmtId="0" fontId="0" fillId="38" borderId="10" xfId="0" applyFill="1" applyBorder="1" applyAlignment="1" quotePrefix="1">
      <alignment horizontal="center" vertical="center" wrapText="1"/>
    </xf>
    <xf numFmtId="200" fontId="71" fillId="38" borderId="10" xfId="0" applyNumberFormat="1" applyFont="1" applyFill="1" applyBorder="1" applyAlignment="1">
      <alignment horizontal="center" vertical="center"/>
    </xf>
    <xf numFmtId="200" fontId="49" fillId="38" borderId="10" xfId="0" applyNumberFormat="1" applyFont="1" applyFill="1" applyBorder="1" applyAlignment="1">
      <alignment horizontal="center" vertical="center"/>
    </xf>
    <xf numFmtId="200" fontId="0" fillId="38" borderId="10" xfId="0" applyNumberFormat="1" applyFill="1" applyBorder="1" applyAlignment="1">
      <alignment horizontal="center" vertical="center" wrapText="1"/>
    </xf>
    <xf numFmtId="200" fontId="0" fillId="38" borderId="10" xfId="0" applyNumberFormat="1" applyFill="1" applyBorder="1" applyAlignment="1">
      <alignment horizontal="center"/>
    </xf>
    <xf numFmtId="200" fontId="92" fillId="38" borderId="10" xfId="0" applyNumberFormat="1" applyFont="1" applyFill="1" applyBorder="1" applyAlignment="1">
      <alignment horizontal="center" vertical="center"/>
    </xf>
    <xf numFmtId="200" fontId="0" fillId="38" borderId="0" xfId="0" applyNumberFormat="1" applyFill="1" applyBorder="1" applyAlignment="1">
      <alignment horizontal="center" vertical="center" wrapText="1"/>
    </xf>
    <xf numFmtId="200" fontId="0" fillId="38" borderId="10" xfId="0" applyNumberFormat="1" applyFill="1" applyBorder="1" applyAlignment="1">
      <alignment horizontal="center" vertical="center"/>
    </xf>
    <xf numFmtId="172" fontId="14" fillId="38" borderId="14" xfId="57" applyNumberFormat="1" applyFont="1" applyFill="1" applyBorder="1" applyAlignment="1">
      <alignment horizontal="center"/>
      <protection/>
    </xf>
    <xf numFmtId="172" fontId="14" fillId="0" borderId="10" xfId="57" applyNumberFormat="1" applyFont="1" applyFill="1" applyBorder="1" applyAlignment="1">
      <alignment horizontal="center"/>
      <protection/>
    </xf>
    <xf numFmtId="2" fontId="155" fillId="0" borderId="0" xfId="57" applyNumberFormat="1" applyFont="1" applyFill="1" applyBorder="1" applyAlignment="1">
      <alignment horizontal="center"/>
      <protection/>
    </xf>
    <xf numFmtId="0" fontId="73" fillId="38" borderId="10" xfId="0" applyFont="1" applyFill="1" applyBorder="1" applyAlignment="1">
      <alignment horizontal="center" vertical="center" wrapText="1"/>
    </xf>
    <xf numFmtId="0" fontId="2" fillId="0" borderId="0" xfId="0" applyFont="1" applyBorder="1" applyAlignment="1">
      <alignment horizontal="center" vertical="center" wrapText="1"/>
    </xf>
    <xf numFmtId="0" fontId="12" fillId="0" borderId="0" xfId="57" applyFont="1" applyFill="1" applyBorder="1">
      <alignment/>
      <protection/>
    </xf>
    <xf numFmtId="0" fontId="16" fillId="0" borderId="0" xfId="57" applyFont="1" applyFill="1" applyBorder="1" applyAlignment="1">
      <alignment/>
      <protection/>
    </xf>
    <xf numFmtId="0" fontId="6" fillId="0" borderId="0" xfId="57" applyFont="1" applyFill="1" applyBorder="1">
      <alignment/>
      <protection/>
    </xf>
    <xf numFmtId="0" fontId="48" fillId="38" borderId="10" xfId="59" applyFont="1" applyFill="1" applyBorder="1" applyAlignment="1">
      <alignment horizontal="center" vertical="center"/>
      <protection/>
    </xf>
    <xf numFmtId="1" fontId="25" fillId="38" borderId="10" xfId="57" applyNumberFormat="1" applyFont="1" applyFill="1" applyBorder="1" applyAlignment="1">
      <alignment horizontal="center" vertical="center"/>
      <protection/>
    </xf>
    <xf numFmtId="0" fontId="25" fillId="38" borderId="10" xfId="57" applyFont="1" applyFill="1" applyBorder="1" applyAlignment="1">
      <alignment horizontal="center" vertical="center"/>
      <protection/>
    </xf>
    <xf numFmtId="0" fontId="75" fillId="38" borderId="10" xfId="0" applyFont="1" applyFill="1" applyBorder="1" applyAlignment="1">
      <alignment horizontal="center" vertical="center"/>
    </xf>
    <xf numFmtId="1" fontId="25" fillId="38" borderId="14" xfId="57" applyNumberFormat="1" applyFont="1" applyFill="1" applyBorder="1" applyAlignment="1">
      <alignment horizontal="center" vertical="center"/>
      <protection/>
    </xf>
    <xf numFmtId="0" fontId="25" fillId="38" borderId="14" xfId="57" applyFont="1" applyFill="1" applyBorder="1" applyAlignment="1">
      <alignment horizontal="center" vertical="center"/>
      <protection/>
    </xf>
    <xf numFmtId="0" fontId="95" fillId="38" borderId="10" xfId="0" applyFont="1" applyFill="1" applyBorder="1" applyAlignment="1">
      <alignment horizontal="center" vertical="center"/>
    </xf>
    <xf numFmtId="0" fontId="97" fillId="38" borderId="10" xfId="0" applyFont="1" applyFill="1" applyBorder="1" applyAlignment="1">
      <alignment horizontal="center" vertical="center"/>
    </xf>
    <xf numFmtId="0" fontId="97" fillId="38" borderId="10" xfId="0" applyFont="1" applyFill="1" applyBorder="1" applyAlignment="1">
      <alignment horizontal="center" vertical="center" wrapText="1"/>
    </xf>
    <xf numFmtId="0" fontId="98" fillId="38" borderId="10" xfId="0" applyFont="1" applyFill="1" applyBorder="1" applyAlignment="1">
      <alignment horizontal="center" vertical="center" wrapText="1"/>
    </xf>
    <xf numFmtId="173" fontId="97" fillId="38" borderId="10" xfId="0" applyNumberFormat="1" applyFont="1" applyFill="1" applyBorder="1" applyAlignment="1">
      <alignment horizontal="center" vertical="center" wrapText="1"/>
    </xf>
    <xf numFmtId="2" fontId="98" fillId="38" borderId="10" xfId="0" applyNumberFormat="1" applyFont="1" applyFill="1" applyBorder="1" applyAlignment="1">
      <alignment horizontal="center" vertical="center" wrapText="1"/>
    </xf>
    <xf numFmtId="200" fontId="97" fillId="38" borderId="10" xfId="0" applyNumberFormat="1" applyFont="1" applyFill="1" applyBorder="1" applyAlignment="1">
      <alignment horizontal="center" vertical="center" wrapText="1"/>
    </xf>
    <xf numFmtId="172" fontId="97" fillId="38" borderId="10" xfId="0" applyNumberFormat="1" applyFont="1" applyFill="1" applyBorder="1" applyAlignment="1">
      <alignment horizontal="center" vertical="center" wrapText="1"/>
    </xf>
    <xf numFmtId="9" fontId="97" fillId="38" borderId="10" xfId="66" applyFont="1" applyFill="1" applyBorder="1" applyAlignment="1">
      <alignment horizontal="center" vertical="center" wrapText="1"/>
    </xf>
    <xf numFmtId="0" fontId="98" fillId="38" borderId="0" xfId="0" applyFont="1" applyFill="1" applyBorder="1" applyAlignment="1">
      <alignment horizontal="center" vertical="center" wrapText="1"/>
    </xf>
    <xf numFmtId="0" fontId="156" fillId="38" borderId="10" xfId="0" applyFont="1" applyFill="1" applyBorder="1" applyAlignment="1">
      <alignment horizontal="center" vertical="center"/>
    </xf>
    <xf numFmtId="0" fontId="157" fillId="38" borderId="10" xfId="0" applyFont="1" applyFill="1" applyBorder="1" applyAlignment="1">
      <alignment horizontal="center" vertical="center"/>
    </xf>
    <xf numFmtId="0" fontId="157" fillId="38" borderId="10" xfId="0" applyFont="1" applyFill="1" applyBorder="1" applyAlignment="1">
      <alignment horizontal="center" vertical="center" wrapText="1"/>
    </xf>
    <xf numFmtId="0" fontId="156" fillId="38" borderId="10" xfId="0" applyFont="1" applyFill="1" applyBorder="1" applyAlignment="1">
      <alignment horizontal="center" vertical="center" wrapText="1"/>
    </xf>
    <xf numFmtId="1" fontId="158" fillId="38" borderId="10" xfId="0" applyNumberFormat="1" applyFont="1" applyFill="1" applyBorder="1" applyAlignment="1">
      <alignment horizontal="center" vertical="center"/>
    </xf>
    <xf numFmtId="1" fontId="156" fillId="38" borderId="10" xfId="0" applyNumberFormat="1" applyFont="1" applyFill="1" applyBorder="1" applyAlignment="1">
      <alignment horizontal="center" vertical="center" wrapText="1"/>
    </xf>
    <xf numFmtId="173" fontId="156" fillId="38" borderId="10" xfId="0" applyNumberFormat="1" applyFont="1" applyFill="1" applyBorder="1" applyAlignment="1">
      <alignment horizontal="center" vertical="center" wrapText="1"/>
    </xf>
    <xf numFmtId="9" fontId="156" fillId="38" borderId="10" xfId="66" applyFont="1" applyFill="1" applyBorder="1" applyAlignment="1">
      <alignment horizontal="center" vertical="center" wrapText="1"/>
    </xf>
    <xf numFmtId="0" fontId="157" fillId="38" borderId="0" xfId="0" applyFont="1" applyFill="1" applyAlignment="1">
      <alignment horizontal="center" vertical="center" wrapText="1"/>
    </xf>
    <xf numFmtId="1" fontId="99" fillId="38" borderId="10" xfId="0" applyNumberFormat="1" applyFont="1" applyFill="1" applyBorder="1" applyAlignment="1">
      <alignment horizontal="center" vertical="center"/>
    </xf>
    <xf numFmtId="1" fontId="97" fillId="38" borderId="10" xfId="0" applyNumberFormat="1" applyFont="1" applyFill="1" applyBorder="1" applyAlignment="1">
      <alignment horizontal="center" vertical="center" wrapText="1"/>
    </xf>
    <xf numFmtId="0" fontId="98" fillId="38" borderId="0" xfId="0" applyFont="1" applyFill="1" applyAlignment="1">
      <alignment horizontal="center" vertical="center" wrapText="1"/>
    </xf>
    <xf numFmtId="0" fontId="55" fillId="38" borderId="10" xfId="0" applyFont="1" applyFill="1" applyBorder="1" applyAlignment="1">
      <alignment horizontal="center" vertical="center"/>
    </xf>
    <xf numFmtId="172" fontId="98" fillId="38" borderId="10" xfId="0" applyNumberFormat="1" applyFont="1" applyFill="1" applyBorder="1" applyAlignment="1">
      <alignment horizontal="center" vertical="center" wrapText="1"/>
    </xf>
    <xf numFmtId="1" fontId="159" fillId="38" borderId="10" xfId="0" applyNumberFormat="1" applyFont="1" applyFill="1" applyBorder="1" applyAlignment="1">
      <alignment horizontal="center" vertical="center"/>
    </xf>
    <xf numFmtId="0" fontId="157" fillId="38" borderId="18" xfId="0" applyFont="1" applyFill="1" applyBorder="1" applyAlignment="1">
      <alignment horizontal="center" vertical="center" wrapText="1"/>
    </xf>
    <xf numFmtId="1" fontId="98" fillId="38" borderId="10" xfId="0" applyNumberFormat="1" applyFont="1" applyFill="1" applyBorder="1" applyAlignment="1">
      <alignment horizontal="center" vertical="center" wrapText="1"/>
    </xf>
    <xf numFmtId="0" fontId="51" fillId="0" borderId="10" xfId="0" applyFont="1" applyBorder="1" applyAlignment="1">
      <alignment horizontal="center" vertical="center" wrapText="1"/>
    </xf>
    <xf numFmtId="0" fontId="73" fillId="35" borderId="0" xfId="0" applyFont="1" applyFill="1" applyAlignment="1">
      <alignment wrapText="1"/>
    </xf>
    <xf numFmtId="0" fontId="94" fillId="35" borderId="0" xfId="0" applyFont="1" applyFill="1" applyBorder="1" applyAlignment="1">
      <alignment horizontal="center"/>
    </xf>
    <xf numFmtId="0" fontId="94" fillId="35" borderId="0" xfId="0" applyFont="1" applyFill="1" applyAlignment="1">
      <alignment horizontal="center" vertical="top"/>
    </xf>
    <xf numFmtId="0" fontId="94" fillId="35" borderId="0" xfId="0" applyFont="1" applyFill="1" applyAlignment="1">
      <alignment horizontal="center"/>
    </xf>
    <xf numFmtId="0" fontId="94" fillId="35" borderId="0" xfId="0" applyFont="1" applyFill="1" applyAlignment="1">
      <alignment horizontal="center" vertical="center"/>
    </xf>
    <xf numFmtId="2" fontId="14" fillId="38" borderId="10" xfId="66" applyNumberFormat="1" applyFont="1" applyFill="1" applyBorder="1" applyAlignment="1">
      <alignment horizontal="center"/>
    </xf>
    <xf numFmtId="176" fontId="14" fillId="38" borderId="10" xfId="57" applyNumberFormat="1" applyFont="1" applyFill="1" applyBorder="1" applyAlignment="1">
      <alignment horizontal="center"/>
      <protection/>
    </xf>
    <xf numFmtId="0" fontId="14" fillId="38" borderId="10" xfId="57" applyFont="1" applyFill="1" applyBorder="1" applyAlignment="1">
      <alignment horizontal="center"/>
      <protection/>
    </xf>
    <xf numFmtId="0" fontId="14" fillId="38" borderId="10" xfId="57" applyFont="1" applyFill="1" applyBorder="1" applyAlignment="1">
      <alignment horizontal="center" wrapText="1"/>
      <protection/>
    </xf>
    <xf numFmtId="2" fontId="14" fillId="38" borderId="10" xfId="57" applyNumberFormat="1" applyFont="1" applyFill="1" applyBorder="1" applyAlignment="1">
      <alignment horizontal="center" wrapText="1"/>
      <protection/>
    </xf>
    <xf numFmtId="174" fontId="14" fillId="38" borderId="10" xfId="57" applyNumberFormat="1" applyFont="1" applyFill="1" applyBorder="1" applyAlignment="1">
      <alignment horizontal="center" wrapText="1"/>
      <protection/>
    </xf>
    <xf numFmtId="200" fontId="14" fillId="38" borderId="10" xfId="57" applyNumberFormat="1" applyFont="1" applyFill="1" applyBorder="1" applyAlignment="1">
      <alignment horizontal="center" wrapText="1"/>
      <protection/>
    </xf>
    <xf numFmtId="172" fontId="14" fillId="38" borderId="10" xfId="57" applyNumberFormat="1" applyFont="1" applyFill="1" applyBorder="1" applyAlignment="1">
      <alignment horizontal="center" wrapText="1"/>
      <protection/>
    </xf>
    <xf numFmtId="172" fontId="14" fillId="38" borderId="10" xfId="57" applyNumberFormat="1" applyFont="1" applyFill="1" applyBorder="1" applyAlignment="1">
      <alignment horizontal="center"/>
      <protection/>
    </xf>
    <xf numFmtId="2" fontId="14" fillId="38" borderId="10" xfId="57" applyNumberFormat="1" applyFont="1" applyFill="1" applyBorder="1" applyAlignment="1">
      <alignment horizontal="center"/>
      <protection/>
    </xf>
    <xf numFmtId="0" fontId="14" fillId="38" borderId="0" xfId="57" applyFont="1" applyFill="1" applyBorder="1" applyAlignment="1">
      <alignment horizontal="center"/>
      <protection/>
    </xf>
    <xf numFmtId="0" fontId="100" fillId="38" borderId="10" xfId="0" applyFont="1" applyFill="1" applyBorder="1" applyAlignment="1">
      <alignment horizontal="center" vertical="center" wrapText="1"/>
    </xf>
    <xf numFmtId="173" fontId="100" fillId="38" borderId="10" xfId="0" applyNumberFormat="1" applyFont="1" applyFill="1" applyBorder="1" applyAlignment="1">
      <alignment horizontal="center" vertical="center" wrapText="1"/>
    </xf>
    <xf numFmtId="200" fontId="100" fillId="38" borderId="10" xfId="0" applyNumberFormat="1" applyFont="1" applyFill="1" applyBorder="1" applyAlignment="1">
      <alignment horizontal="center" vertical="center" wrapText="1"/>
    </xf>
    <xf numFmtId="1" fontId="100" fillId="38" borderId="10" xfId="0" applyNumberFormat="1" applyFont="1" applyFill="1" applyBorder="1" applyAlignment="1">
      <alignment horizontal="center" vertical="center" wrapText="1"/>
    </xf>
    <xf numFmtId="9" fontId="100" fillId="38" borderId="10" xfId="66" applyFont="1" applyFill="1" applyBorder="1" applyAlignment="1">
      <alignment horizontal="center" vertical="center" wrapText="1"/>
    </xf>
    <xf numFmtId="0" fontId="101" fillId="38" borderId="0" xfId="0" applyFont="1" applyFill="1" applyAlignment="1">
      <alignment horizontal="center" vertical="center" wrapText="1"/>
    </xf>
    <xf numFmtId="0" fontId="35" fillId="38" borderId="10" xfId="57" applyFont="1" applyFill="1" applyBorder="1" applyAlignment="1">
      <alignment horizontal="center" vertical="center" wrapText="1"/>
      <protection/>
    </xf>
    <xf numFmtId="0" fontId="47" fillId="38" borderId="10" xfId="57" applyFont="1" applyFill="1" applyBorder="1" applyAlignment="1">
      <alignment horizontal="center" vertical="center" wrapText="1"/>
      <protection/>
    </xf>
    <xf numFmtId="0" fontId="85" fillId="38" borderId="10" xfId="0" applyFont="1" applyFill="1" applyBorder="1" applyAlignment="1">
      <alignment horizontal="center" vertical="center"/>
    </xf>
    <xf numFmtId="1" fontId="4" fillId="38" borderId="10" xfId="0" applyNumberFormat="1" applyFont="1" applyFill="1" applyBorder="1" applyAlignment="1">
      <alignment horizontal="center" vertical="center"/>
    </xf>
    <xf numFmtId="1" fontId="160" fillId="38" borderId="10" xfId="0" applyNumberFormat="1" applyFont="1" applyFill="1" applyBorder="1" applyAlignment="1">
      <alignment horizontal="center" vertical="center"/>
    </xf>
    <xf numFmtId="0" fontId="146" fillId="38" borderId="14" xfId="0" applyFont="1" applyFill="1" applyBorder="1" applyAlignment="1">
      <alignment horizontal="center" vertical="center"/>
    </xf>
    <xf numFmtId="0" fontId="146" fillId="38" borderId="0" xfId="0" applyFont="1" applyFill="1" applyAlignment="1">
      <alignment horizontal="center" vertical="center"/>
    </xf>
    <xf numFmtId="0" fontId="146" fillId="38" borderId="10" xfId="0" applyFont="1" applyFill="1" applyBorder="1" applyAlignment="1">
      <alignment horizontal="center" vertical="center"/>
    </xf>
    <xf numFmtId="1" fontId="85" fillId="38" borderId="0" xfId="0" applyNumberFormat="1" applyFont="1" applyFill="1" applyAlignment="1">
      <alignment vertical="center"/>
    </xf>
    <xf numFmtId="0" fontId="85" fillId="38" borderId="0" xfId="0" applyFont="1" applyFill="1" applyAlignment="1">
      <alignment vertical="center"/>
    </xf>
    <xf numFmtId="0" fontId="146" fillId="38" borderId="10" xfId="0" applyFont="1" applyFill="1" applyBorder="1" applyAlignment="1">
      <alignment horizontal="center" vertical="center"/>
    </xf>
    <xf numFmtId="1" fontId="104" fillId="38" borderId="0" xfId="0" applyNumberFormat="1" applyFont="1" applyFill="1" applyAlignment="1">
      <alignment vertical="center"/>
    </xf>
    <xf numFmtId="0" fontId="104" fillId="38" borderId="0" xfId="0" applyFont="1" applyFill="1" applyAlignment="1">
      <alignment vertical="center"/>
    </xf>
    <xf numFmtId="0" fontId="62" fillId="38" borderId="10" xfId="59" applyFont="1" applyFill="1" applyBorder="1" applyAlignment="1">
      <alignment horizontal="center" vertical="center"/>
      <protection/>
    </xf>
    <xf numFmtId="0" fontId="62" fillId="38" borderId="10" xfId="59" applyFont="1" applyFill="1" applyBorder="1" applyAlignment="1">
      <alignment horizontal="center" vertical="center" wrapText="1"/>
      <protection/>
    </xf>
    <xf numFmtId="1" fontId="62" fillId="38" borderId="10" xfId="0" applyNumberFormat="1" applyFont="1" applyFill="1" applyBorder="1" applyAlignment="1">
      <alignment horizontal="center" vertical="center"/>
    </xf>
    <xf numFmtId="1" fontId="154" fillId="38" borderId="10" xfId="0" applyNumberFormat="1" applyFont="1" applyFill="1" applyBorder="1" applyAlignment="1">
      <alignment horizontal="center" vertical="center"/>
    </xf>
    <xf numFmtId="0" fontId="105" fillId="38" borderId="0" xfId="0" applyFont="1" applyFill="1" applyAlignment="1">
      <alignment vertical="center"/>
    </xf>
    <xf numFmtId="1" fontId="105" fillId="38" borderId="0" xfId="0" applyNumberFormat="1" applyFont="1" applyFill="1" applyAlignment="1">
      <alignment vertical="center"/>
    </xf>
    <xf numFmtId="1" fontId="146" fillId="38" borderId="10" xfId="0" applyNumberFormat="1" applyFont="1" applyFill="1" applyBorder="1" applyAlignment="1">
      <alignment horizontal="center" vertical="center"/>
    </xf>
    <xf numFmtId="172" fontId="156" fillId="38" borderId="10" xfId="0" applyNumberFormat="1" applyFont="1" applyFill="1" applyBorder="1" applyAlignment="1">
      <alignment horizontal="center" vertical="center" wrapText="1"/>
    </xf>
    <xf numFmtId="0" fontId="73" fillId="35" borderId="0" xfId="0" applyFont="1" applyFill="1" applyAlignment="1">
      <alignment horizontal="center" wrapText="1"/>
    </xf>
    <xf numFmtId="0" fontId="73" fillId="38" borderId="10" xfId="0" applyFont="1" applyFill="1" applyBorder="1" applyAlignment="1">
      <alignment horizontal="center" vertical="center" wrapText="1"/>
    </xf>
    <xf numFmtId="0" fontId="98" fillId="38" borderId="10" xfId="0" applyFont="1" applyFill="1" applyBorder="1" applyAlignment="1">
      <alignment horizontal="center" vertical="center" wrapText="1"/>
    </xf>
    <xf numFmtId="0" fontId="51" fillId="38" borderId="10" xfId="0" applyFont="1" applyFill="1" applyBorder="1" applyAlignment="1">
      <alignment horizontal="center" vertical="center" wrapText="1"/>
    </xf>
    <xf numFmtId="0" fontId="51" fillId="35" borderId="14" xfId="0" applyFont="1" applyFill="1" applyBorder="1" applyAlignment="1">
      <alignment horizontal="center" vertical="center" wrapText="1"/>
    </xf>
    <xf numFmtId="0" fontId="74" fillId="35" borderId="10" xfId="0" applyFont="1" applyFill="1" applyBorder="1" applyAlignment="1">
      <alignment horizontal="center" vertical="center" wrapText="1"/>
    </xf>
    <xf numFmtId="0" fontId="51" fillId="35" borderId="19" xfId="0" applyFont="1" applyFill="1" applyBorder="1" applyAlignment="1">
      <alignment horizontal="center" vertical="center" wrapText="1"/>
    </xf>
    <xf numFmtId="0" fontId="5" fillId="35" borderId="0" xfId="57" applyFont="1" applyFill="1" applyAlignment="1">
      <alignment horizontal="right"/>
      <protection/>
    </xf>
    <xf numFmtId="0" fontId="42" fillId="0" borderId="0" xfId="57" applyFont="1" applyAlignment="1">
      <alignment horizontal="center"/>
      <protection/>
    </xf>
    <xf numFmtId="0" fontId="102" fillId="0" borderId="0" xfId="57" applyFont="1" applyAlignment="1">
      <alignment horizontal="center"/>
      <protection/>
    </xf>
    <xf numFmtId="0" fontId="103" fillId="0" borderId="0" xfId="0" applyFont="1" applyAlignment="1">
      <alignment horizontal="center" wrapText="1"/>
    </xf>
    <xf numFmtId="0" fontId="51" fillId="35" borderId="20" xfId="0" applyFont="1" applyFill="1" applyBorder="1" applyAlignment="1">
      <alignment horizontal="center" vertical="center" wrapText="1"/>
    </xf>
    <xf numFmtId="0" fontId="51" fillId="35" borderId="15" xfId="0" applyFont="1" applyFill="1" applyBorder="1" applyAlignment="1">
      <alignment horizontal="center" vertical="center" wrapText="1"/>
    </xf>
    <xf numFmtId="0" fontId="51" fillId="38" borderId="13" xfId="0" applyFont="1" applyFill="1" applyBorder="1" applyAlignment="1">
      <alignment horizontal="center" vertical="center" wrapText="1"/>
    </xf>
    <xf numFmtId="0" fontId="51" fillId="35" borderId="16" xfId="0" applyFont="1" applyFill="1" applyBorder="1" applyAlignment="1">
      <alignment horizontal="right" wrapText="1"/>
    </xf>
    <xf numFmtId="0" fontId="73" fillId="0" borderId="10" xfId="0" applyFont="1" applyBorder="1" applyAlignment="1">
      <alignment horizontal="center" vertical="center" wrapText="1"/>
    </xf>
    <xf numFmtId="0" fontId="74" fillId="0" borderId="10" xfId="0" applyFont="1" applyBorder="1" applyAlignment="1">
      <alignment horizontal="center" vertical="center" wrapText="1"/>
    </xf>
    <xf numFmtId="0" fontId="94" fillId="0" borderId="21" xfId="57" applyFont="1" applyFill="1" applyBorder="1" applyAlignment="1">
      <alignment horizontal="left" vertical="center" wrapText="1"/>
      <protection/>
    </xf>
    <xf numFmtId="0" fontId="94" fillId="0" borderId="22" xfId="57" applyFont="1" applyFill="1" applyBorder="1" applyAlignment="1">
      <alignment horizontal="left" vertical="center" wrapText="1"/>
      <protection/>
    </xf>
    <xf numFmtId="0" fontId="94" fillId="0" borderId="23" xfId="57" applyFont="1" applyFill="1" applyBorder="1" applyAlignment="1">
      <alignment horizontal="left" vertical="center" wrapText="1"/>
      <protection/>
    </xf>
    <xf numFmtId="0" fontId="94" fillId="0" borderId="24" xfId="57" applyFont="1" applyFill="1" applyBorder="1" applyAlignment="1">
      <alignment horizontal="left" vertical="center" wrapText="1"/>
      <protection/>
    </xf>
    <xf numFmtId="0" fontId="94" fillId="0" borderId="0" xfId="57" applyFont="1" applyFill="1" applyBorder="1" applyAlignment="1">
      <alignment horizontal="left" vertical="center" wrapText="1"/>
      <protection/>
    </xf>
    <xf numFmtId="0" fontId="94" fillId="0" borderId="25" xfId="57" applyFont="1" applyFill="1" applyBorder="1" applyAlignment="1">
      <alignment horizontal="left" vertical="center" wrapText="1"/>
      <protection/>
    </xf>
    <xf numFmtId="0" fontId="94" fillId="0" borderId="26" xfId="57" applyFont="1" applyFill="1" applyBorder="1" applyAlignment="1">
      <alignment horizontal="left" vertical="center" wrapText="1"/>
      <protection/>
    </xf>
    <xf numFmtId="0" fontId="94" fillId="0" borderId="27" xfId="57" applyFont="1" applyFill="1" applyBorder="1" applyAlignment="1">
      <alignment horizontal="left" vertical="center" wrapText="1"/>
      <protection/>
    </xf>
    <xf numFmtId="0" fontId="94" fillId="0" borderId="28" xfId="57" applyFont="1" applyFill="1" applyBorder="1" applyAlignment="1">
      <alignment horizontal="left" vertical="center" wrapText="1"/>
      <protection/>
    </xf>
    <xf numFmtId="2" fontId="14" fillId="38" borderId="10" xfId="57" applyNumberFormat="1" applyFont="1" applyFill="1" applyBorder="1" applyAlignment="1">
      <alignment horizontal="center" wrapText="1"/>
      <protection/>
    </xf>
    <xf numFmtId="0" fontId="17" fillId="38" borderId="10" xfId="57" applyFont="1" applyFill="1" applyBorder="1" applyAlignment="1">
      <alignment horizontal="center" vertical="center" wrapText="1"/>
      <protection/>
    </xf>
    <xf numFmtId="0" fontId="14" fillId="38" borderId="10" xfId="57" applyFont="1" applyFill="1" applyBorder="1" applyAlignment="1">
      <alignment horizontal="center" vertical="center" wrapText="1"/>
      <protection/>
    </xf>
    <xf numFmtId="0" fontId="70" fillId="0" borderId="0" xfId="57" applyFont="1" applyFill="1" applyAlignment="1">
      <alignment horizontal="center"/>
      <protection/>
    </xf>
    <xf numFmtId="0" fontId="9" fillId="0" borderId="0" xfId="57" applyFont="1" applyAlignment="1">
      <alignment horizontal="center"/>
      <protection/>
    </xf>
    <xf numFmtId="0" fontId="20" fillId="0" borderId="0" xfId="57" applyFont="1" applyAlignment="1">
      <alignment horizontal="center"/>
      <protection/>
    </xf>
    <xf numFmtId="0" fontId="14" fillId="38" borderId="29" xfId="57" applyFont="1" applyFill="1" applyBorder="1" applyAlignment="1">
      <alignment horizontal="center" vertical="center" wrapText="1"/>
      <protection/>
    </xf>
    <xf numFmtId="0" fontId="18" fillId="0" borderId="20" xfId="63" applyFont="1" applyBorder="1" applyAlignment="1">
      <alignment horizontal="center" vertical="center" wrapText="1"/>
      <protection/>
    </xf>
    <xf numFmtId="0" fontId="18" fillId="0" borderId="15" xfId="63" applyFont="1" applyBorder="1" applyAlignment="1">
      <alignment horizontal="center" vertical="center" wrapText="1"/>
      <protection/>
    </xf>
    <xf numFmtId="0" fontId="23" fillId="0" borderId="14" xfId="63" applyFont="1" applyBorder="1" applyAlignment="1">
      <alignment horizontal="center" vertical="center" wrapText="1"/>
      <protection/>
    </xf>
    <xf numFmtId="0" fontId="23" fillId="0" borderId="18" xfId="63" applyFont="1" applyBorder="1" applyAlignment="1">
      <alignment horizontal="center" vertical="center" wrapText="1"/>
      <protection/>
    </xf>
    <xf numFmtId="0" fontId="23" fillId="0" borderId="10" xfId="63" applyFont="1" applyBorder="1" applyAlignment="1">
      <alignment horizontal="center" vertical="center" wrapText="1"/>
      <protection/>
    </xf>
    <xf numFmtId="0" fontId="18" fillId="0" borderId="10" xfId="63" applyFont="1" applyBorder="1" applyAlignment="1">
      <alignment horizontal="center" vertical="center" wrapText="1"/>
      <protection/>
    </xf>
    <xf numFmtId="1" fontId="10" fillId="0" borderId="10" xfId="63" applyNumberFormat="1" applyFont="1" applyBorder="1" applyAlignment="1">
      <alignment horizontal="center" vertical="center" textRotation="90"/>
      <protection/>
    </xf>
    <xf numFmtId="0" fontId="24" fillId="0" borderId="20" xfId="63" applyFont="1" applyBorder="1" applyAlignment="1">
      <alignment horizontal="center"/>
      <protection/>
    </xf>
    <xf numFmtId="0" fontId="24" fillId="0" borderId="13" xfId="63" applyFont="1" applyBorder="1" applyAlignment="1">
      <alignment horizontal="center"/>
      <protection/>
    </xf>
    <xf numFmtId="0" fontId="10" fillId="0" borderId="0" xfId="63" applyFont="1" applyAlignment="1">
      <alignment horizontal="right"/>
      <protection/>
    </xf>
    <xf numFmtId="0" fontId="19" fillId="0" borderId="0" xfId="63" applyFont="1" applyAlignment="1">
      <alignment horizontal="center"/>
      <protection/>
    </xf>
    <xf numFmtId="0" fontId="9" fillId="0" borderId="0" xfId="63" applyFont="1" applyAlignment="1">
      <alignment horizontal="center"/>
      <protection/>
    </xf>
    <xf numFmtId="0" fontId="20" fillId="0" borderId="0" xfId="63" applyFont="1" applyAlignment="1">
      <alignment horizontal="center"/>
      <protection/>
    </xf>
    <xf numFmtId="0" fontId="18" fillId="0" borderId="14" xfId="63" applyFont="1" applyFill="1" applyBorder="1" applyAlignment="1">
      <alignment horizontal="center" vertical="center" wrapText="1"/>
      <protection/>
    </xf>
    <xf numFmtId="0" fontId="18" fillId="0" borderId="19" xfId="63" applyFont="1" applyFill="1" applyBorder="1" applyAlignment="1">
      <alignment horizontal="center" vertical="center" wrapText="1"/>
      <protection/>
    </xf>
    <xf numFmtId="0" fontId="18" fillId="0" borderId="18" xfId="63" applyFont="1" applyFill="1" applyBorder="1" applyAlignment="1">
      <alignment horizontal="center" vertical="center" wrapText="1"/>
      <protection/>
    </xf>
    <xf numFmtId="0" fontId="14" fillId="0" borderId="30" xfId="63" applyFont="1" applyFill="1" applyBorder="1" applyAlignment="1">
      <alignment horizontal="center" vertical="center" wrapText="1"/>
      <protection/>
    </xf>
    <xf numFmtId="0" fontId="14" fillId="0" borderId="29" xfId="63" applyFont="1" applyFill="1" applyBorder="1" applyAlignment="1">
      <alignment horizontal="center" vertical="center" wrapText="1"/>
      <protection/>
    </xf>
    <xf numFmtId="0" fontId="14" fillId="0" borderId="11" xfId="63" applyFont="1" applyFill="1" applyBorder="1" applyAlignment="1">
      <alignment horizontal="center" vertical="center" wrapText="1"/>
      <protection/>
    </xf>
    <xf numFmtId="0" fontId="18" fillId="0" borderId="13" xfId="63" applyFont="1" applyBorder="1" applyAlignment="1">
      <alignment horizontal="center" vertical="center" wrapText="1"/>
      <protection/>
    </xf>
    <xf numFmtId="0" fontId="57" fillId="0" borderId="16" xfId="63" applyFont="1" applyBorder="1" applyAlignment="1">
      <alignment horizontal="center"/>
      <protection/>
    </xf>
    <xf numFmtId="0" fontId="57" fillId="0" borderId="0" xfId="63" applyFont="1" applyBorder="1" applyAlignment="1">
      <alignment horizontal="center"/>
      <protection/>
    </xf>
    <xf numFmtId="0" fontId="57" fillId="0" borderId="0" xfId="63" applyFont="1" applyFill="1" applyBorder="1" applyAlignment="1">
      <alignment horizontal="center"/>
      <protection/>
    </xf>
    <xf numFmtId="0" fontId="43" fillId="0" borderId="0" xfId="0" applyFont="1" applyFill="1" applyAlignment="1">
      <alignment horizontal="right"/>
    </xf>
    <xf numFmtId="0" fontId="44" fillId="0" borderId="0" xfId="57" applyFont="1" applyFill="1" applyAlignment="1">
      <alignment horizontal="center"/>
      <protection/>
    </xf>
    <xf numFmtId="0" fontId="45" fillId="0" borderId="0" xfId="57" applyFont="1" applyFill="1" applyAlignment="1">
      <alignment horizontal="center"/>
      <protection/>
    </xf>
    <xf numFmtId="0" fontId="46" fillId="0" borderId="0" xfId="57" applyFont="1" applyFill="1" applyAlignment="1">
      <alignment horizontal="center"/>
      <protection/>
    </xf>
    <xf numFmtId="0" fontId="35" fillId="0" borderId="10" xfId="57" applyFont="1" applyFill="1" applyBorder="1" applyAlignment="1">
      <alignment horizontal="center" vertical="center" wrapText="1"/>
      <protection/>
    </xf>
    <xf numFmtId="0" fontId="35" fillId="38" borderId="10" xfId="57" applyFont="1" applyFill="1" applyBorder="1" applyAlignment="1">
      <alignment horizontal="center" vertical="center" wrapText="1"/>
      <protection/>
    </xf>
    <xf numFmtId="0" fontId="149" fillId="38" borderId="10" xfId="57" applyFont="1" applyFill="1" applyBorder="1" applyAlignment="1">
      <alignment horizontal="center" vertical="center" wrapText="1"/>
      <protection/>
    </xf>
    <xf numFmtId="0" fontId="11" fillId="0" borderId="0" xfId="0" applyFont="1" applyAlignment="1">
      <alignment horizontal="center" vertical="center"/>
    </xf>
    <xf numFmtId="0" fontId="13" fillId="0" borderId="0" xfId="0" applyFont="1" applyAlignment="1">
      <alignment horizontal="center" vertical="center"/>
    </xf>
    <xf numFmtId="0" fontId="38" fillId="33" borderId="10" xfId="62" applyFont="1" applyFill="1" applyBorder="1" applyAlignment="1">
      <alignment horizontal="center" vertical="center" wrapText="1"/>
      <protection/>
    </xf>
    <xf numFmtId="0" fontId="38" fillId="0" borderId="10" xfId="62" applyFont="1" applyBorder="1" applyAlignment="1">
      <alignment horizontal="center" vertical="center" wrapText="1"/>
      <protection/>
    </xf>
    <xf numFmtId="0" fontId="38" fillId="34" borderId="10" xfId="62" applyFont="1" applyFill="1" applyBorder="1" applyAlignment="1">
      <alignment horizontal="center" vertical="center" wrapText="1"/>
      <protection/>
    </xf>
    <xf numFmtId="0" fontId="2" fillId="0" borderId="0" xfId="62" applyFont="1" applyAlignment="1">
      <alignment horizontal="center"/>
      <protection/>
    </xf>
    <xf numFmtId="0" fontId="31" fillId="0" borderId="0" xfId="62" applyFont="1" applyAlignment="1">
      <alignment horizontal="center" vertical="center"/>
      <protection/>
    </xf>
    <xf numFmtId="0" fontId="36" fillId="0" borderId="0" xfId="62" applyFont="1" applyAlignment="1">
      <alignment horizontal="center" vertical="center"/>
      <protection/>
    </xf>
    <xf numFmtId="0" fontId="38" fillId="34" borderId="10" xfId="62" applyFont="1" applyFill="1" applyBorder="1" applyAlignment="1">
      <alignment horizontal="center" vertical="center"/>
      <protection/>
    </xf>
    <xf numFmtId="0" fontId="48" fillId="0" borderId="12" xfId="0" applyFont="1" applyFill="1" applyBorder="1" applyAlignment="1">
      <alignment horizontal="center"/>
    </xf>
    <xf numFmtId="0" fontId="13" fillId="0" borderId="0" xfId="0" applyFont="1" applyAlignment="1">
      <alignment horizontal="center"/>
    </xf>
    <xf numFmtId="0" fontId="38" fillId="34" borderId="20" xfId="62" applyFont="1" applyFill="1" applyBorder="1" applyAlignment="1">
      <alignment horizontal="center" vertical="center" wrapText="1"/>
      <protection/>
    </xf>
    <xf numFmtId="0" fontId="38" fillId="34" borderId="15" xfId="62" applyFont="1" applyFill="1" applyBorder="1" applyAlignment="1">
      <alignment horizontal="center" vertical="center" wrapText="1"/>
      <protection/>
    </xf>
    <xf numFmtId="0" fontId="22" fillId="0" borderId="0" xfId="62" applyFont="1" applyAlignment="1">
      <alignment horizontal="center" vertical="center" wrapText="1"/>
      <protection/>
    </xf>
    <xf numFmtId="0" fontId="37" fillId="35" borderId="10" xfId="62" applyFont="1" applyFill="1" applyBorder="1" applyAlignment="1">
      <alignment horizontal="center" vertical="center" wrapText="1"/>
      <protection/>
    </xf>
    <xf numFmtId="0" fontId="39" fillId="0" borderId="10" xfId="62" applyFont="1" applyBorder="1" applyAlignment="1">
      <alignment horizontal="center" vertical="center" wrapText="1"/>
      <protection/>
    </xf>
    <xf numFmtId="0" fontId="37" fillId="34" borderId="10" xfId="62" applyFont="1" applyFill="1" applyBorder="1" applyAlignment="1">
      <alignment horizontal="center" vertical="center" wrapText="1"/>
      <protection/>
    </xf>
    <xf numFmtId="0" fontId="37" fillId="34" borderId="10" xfId="62" applyFont="1" applyFill="1" applyBorder="1" applyAlignment="1">
      <alignment horizontal="center" vertical="center"/>
      <protection/>
    </xf>
    <xf numFmtId="0" fontId="38" fillId="35" borderId="10" xfId="62" applyFont="1" applyFill="1" applyBorder="1" applyAlignment="1">
      <alignment horizontal="center" vertical="center" wrapText="1"/>
      <protection/>
    </xf>
    <xf numFmtId="0" fontId="26" fillId="0" borderId="0" xfId="62" applyFont="1" applyAlignment="1">
      <alignment horizontal="right" vertical="center" wrapText="1"/>
      <protection/>
    </xf>
    <xf numFmtId="0" fontId="37" fillId="0" borderId="14" xfId="62" applyFont="1" applyBorder="1" applyAlignment="1">
      <alignment horizontal="center" vertical="center" wrapText="1"/>
      <protection/>
    </xf>
    <xf numFmtId="0" fontId="37" fillId="0" borderId="19" xfId="62" applyFont="1" applyBorder="1" applyAlignment="1">
      <alignment horizontal="center" vertical="center" wrapText="1"/>
      <protection/>
    </xf>
    <xf numFmtId="0" fontId="37" fillId="0" borderId="18" xfId="62" applyFont="1" applyBorder="1" applyAlignment="1">
      <alignment horizontal="center" vertical="center" wrapText="1"/>
      <protection/>
    </xf>
    <xf numFmtId="0" fontId="67" fillId="0" borderId="14" xfId="62" applyFont="1" applyBorder="1" applyAlignment="1">
      <alignment horizontal="center" vertical="center" wrapText="1"/>
      <protection/>
    </xf>
    <xf numFmtId="0" fontId="67" fillId="0" borderId="19" xfId="62" applyFont="1" applyBorder="1" applyAlignment="1">
      <alignment horizontal="center" vertical="center" wrapText="1"/>
      <protection/>
    </xf>
    <xf numFmtId="0" fontId="67" fillId="0" borderId="18" xfId="62" applyFont="1" applyBorder="1" applyAlignment="1">
      <alignment horizontal="center" vertical="center" wrapText="1"/>
      <protection/>
    </xf>
    <xf numFmtId="0" fontId="38" fillId="36" borderId="20" xfId="62" applyFont="1" applyFill="1" applyBorder="1" applyAlignment="1">
      <alignment horizontal="center" vertical="center" wrapText="1"/>
      <protection/>
    </xf>
    <xf numFmtId="0" fontId="38" fillId="36" borderId="13" xfId="62" applyFont="1" applyFill="1" applyBorder="1" applyAlignment="1">
      <alignment horizontal="center" vertical="center" wrapText="1"/>
      <protection/>
    </xf>
    <xf numFmtId="0" fontId="37" fillId="36" borderId="20" xfId="62" applyFont="1" applyFill="1" applyBorder="1" applyAlignment="1">
      <alignment horizontal="center" vertical="center" wrapText="1"/>
      <protection/>
    </xf>
    <xf numFmtId="0" fontId="37" fillId="36" borderId="13" xfId="62" applyFont="1" applyFill="1" applyBorder="1" applyAlignment="1">
      <alignment horizontal="center" vertical="center" wrapText="1"/>
      <protection/>
    </xf>
    <xf numFmtId="0" fontId="161" fillId="0" borderId="0" xfId="0" applyFont="1" applyAlignment="1">
      <alignment horizontal="center"/>
    </xf>
    <xf numFmtId="17" fontId="162" fillId="0" borderId="16" xfId="0" applyNumberFormat="1" applyFont="1" applyBorder="1" applyAlignment="1" quotePrefix="1">
      <alignment horizontal="center"/>
    </xf>
    <xf numFmtId="0" fontId="162" fillId="0" borderId="16" xfId="0" applyFont="1" applyBorder="1" applyAlignment="1">
      <alignment horizontal="center"/>
    </xf>
    <xf numFmtId="0" fontId="83" fillId="0" borderId="10" xfId="0" applyFont="1" applyBorder="1" applyAlignment="1">
      <alignment horizontal="center" vertical="center" wrapText="1"/>
    </xf>
    <xf numFmtId="0" fontId="49" fillId="38" borderId="10" xfId="0" applyFont="1" applyFill="1" applyBorder="1" applyAlignment="1">
      <alignment horizontal="center" vertical="center"/>
    </xf>
    <xf numFmtId="0" fontId="71" fillId="0" borderId="10" xfId="0" applyFont="1" applyBorder="1" applyAlignment="1">
      <alignment horizontal="center" vertical="center" wrapText="1"/>
    </xf>
    <xf numFmtId="0" fontId="74" fillId="35" borderId="14" xfId="0" applyFont="1" applyFill="1" applyBorder="1" applyAlignment="1">
      <alignment horizontal="center" vertical="center" wrapText="1"/>
    </xf>
    <xf numFmtId="0" fontId="156" fillId="38" borderId="18" xfId="0" applyFont="1" applyFill="1" applyBorder="1" applyAlignment="1">
      <alignment horizontal="center" vertical="center"/>
    </xf>
    <xf numFmtId="0" fontId="97" fillId="38" borderId="18" xfId="0" applyFont="1" applyFill="1" applyBorder="1" applyAlignment="1">
      <alignment horizontal="center" vertical="center" wrapText="1"/>
    </xf>
    <xf numFmtId="0" fontId="156" fillId="38" borderId="18" xfId="0" applyFont="1" applyFill="1" applyBorder="1" applyAlignment="1">
      <alignment horizontal="center" vertical="center" wrapText="1"/>
    </xf>
    <xf numFmtId="1" fontId="156" fillId="38" borderId="18" xfId="0" applyNumberFormat="1" applyFont="1" applyFill="1" applyBorder="1" applyAlignment="1">
      <alignment horizontal="center" vertical="center" wrapText="1"/>
    </xf>
    <xf numFmtId="173" fontId="156" fillId="38" borderId="18" xfId="0" applyNumberFormat="1" applyFont="1" applyFill="1" applyBorder="1" applyAlignment="1">
      <alignment horizontal="center" vertical="center" wrapText="1"/>
    </xf>
    <xf numFmtId="200" fontId="97" fillId="38" borderId="18" xfId="0" applyNumberFormat="1" applyFont="1" applyFill="1" applyBorder="1" applyAlignment="1">
      <alignment horizontal="center" vertical="center" wrapText="1"/>
    </xf>
    <xf numFmtId="9" fontId="156" fillId="38" borderId="18" xfId="66" applyFont="1" applyFill="1" applyBorder="1" applyAlignment="1">
      <alignment horizontal="center" vertical="center" wrapText="1"/>
    </xf>
    <xf numFmtId="0" fontId="98" fillId="38" borderId="18" xfId="0" applyFont="1" applyFill="1" applyBorder="1" applyAlignment="1">
      <alignment horizontal="center" vertical="center" wrapText="1"/>
    </xf>
    <xf numFmtId="1" fontId="97" fillId="38" borderId="18" xfId="0" applyNumberFormat="1" applyFont="1" applyFill="1" applyBorder="1" applyAlignment="1">
      <alignment horizontal="center" vertical="center" wrapText="1"/>
    </xf>
    <xf numFmtId="0" fontId="74" fillId="0" borderId="14" xfId="0" applyFont="1" applyBorder="1" applyAlignment="1">
      <alignment horizontal="center" vertical="center" wrapText="1"/>
    </xf>
    <xf numFmtId="0" fontId="73" fillId="0" borderId="14" xfId="0" applyFont="1" applyBorder="1" applyAlignment="1">
      <alignment horizontal="center" vertical="center" wrapText="1"/>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3 2" xfId="59"/>
    <cellStyle name="Normal 3_June-11 Jalpaiguri" xfId="60"/>
    <cellStyle name="Normal 3_Mar' 09_NREGS-Jalpaiguri" xfId="61"/>
    <cellStyle name="Normal_APD-II_Mar' 09_NREGS-Jalpaiguri" xfId="62"/>
    <cellStyle name="Normal_April, 08_NREGS" xfId="63"/>
    <cellStyle name="Note" xfId="64"/>
    <cellStyle name="Output" xfId="65"/>
    <cellStyle name="Percent" xfId="66"/>
    <cellStyle name="Percent 2" xfId="67"/>
    <cellStyle name="Title" xfId="68"/>
    <cellStyle name="Total" xfId="69"/>
    <cellStyle name="Warning Text" xfId="70"/>
  </cellStyles>
  <dxfs count="7">
    <dxf>
      <font>
        <b/>
        <i val="0"/>
      </font>
      <fill>
        <patternFill>
          <bgColor indexed="43"/>
        </patternFill>
      </fill>
    </dxf>
    <dxf>
      <font>
        <b/>
        <i val="0"/>
        <color indexed="10"/>
      </font>
      <fill>
        <patternFill>
          <bgColor indexed="43"/>
        </patternFill>
      </fill>
    </dxf>
    <dxf>
      <font>
        <b/>
        <i val="0"/>
      </font>
      <fill>
        <patternFill>
          <bgColor indexed="43"/>
        </patternFill>
      </fill>
    </dxf>
    <dxf>
      <font>
        <b/>
        <i val="0"/>
      </font>
      <fill>
        <patternFill>
          <bgColor indexed="43"/>
        </patternFill>
      </fill>
    </dxf>
    <dxf>
      <font>
        <b/>
        <i val="0"/>
        <color indexed="10"/>
      </font>
      <fill>
        <patternFill>
          <bgColor indexed="43"/>
        </patternFill>
      </fill>
    </dxf>
    <dxf>
      <font>
        <b/>
        <i val="0"/>
        <color rgb="FFFF0000"/>
      </font>
      <fill>
        <patternFill>
          <bgColor rgb="FFFFFF99"/>
        </patternFill>
      </fill>
      <border/>
    </dxf>
    <dxf>
      <font>
        <b/>
        <i val="0"/>
      </font>
      <fill>
        <patternFill>
          <bgColor rgb="FFFFFF99"/>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externalLink" Target="externalLinks/externalLink2.xml" /><Relationship Id="rId12" Type="http://schemas.openxmlformats.org/officeDocument/2006/relationships/externalLink" Target="externalLinks/externalLink3.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133350</xdr:colOff>
      <xdr:row>0</xdr:row>
      <xdr:rowOff>95250</xdr:rowOff>
    </xdr:from>
    <xdr:to>
      <xdr:col>1</xdr:col>
      <xdr:colOff>895350</xdr:colOff>
      <xdr:row>5</xdr:row>
      <xdr:rowOff>304800</xdr:rowOff>
    </xdr:to>
    <xdr:pic>
      <xdr:nvPicPr>
        <xdr:cNvPr id="1" name="Picture 1" descr="Mahatma Gandhi NREGA_Final logo"/>
        <xdr:cNvPicPr preferRelativeResize="1">
          <a:picLocks noChangeAspect="1"/>
        </xdr:cNvPicPr>
      </xdr:nvPicPr>
      <xdr:blipFill>
        <a:blip r:embed="rId1"/>
        <a:stretch>
          <a:fillRect/>
        </a:stretch>
      </xdr:blipFill>
      <xdr:spPr>
        <a:xfrm>
          <a:off x="133350" y="95250"/>
          <a:ext cx="1181100" cy="13430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I:\Oct-09%20Jalpaiguri.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Progress%20Report\Monthly%20Report\2011-12\MPR%20AUGUST%202011\Mar-11%20Jalpaiguri.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art-I"/>
      <sheetName val="Part-II"/>
      <sheetName val="Part-III."/>
      <sheetName val="Part-IV"/>
      <sheetName val="Part-V-A"/>
      <sheetName val="Part-V-B"/>
    </sheetNames>
    <sheetDataSet>
      <sheetData sheetId="1">
        <row r="13">
          <cell r="M13">
            <v>48.05399</v>
          </cell>
          <cell r="P13">
            <v>412.90166</v>
          </cell>
        </row>
        <row r="14">
          <cell r="M14">
            <v>137.74871</v>
          </cell>
          <cell r="P14">
            <v>598.7379599999999</v>
          </cell>
        </row>
        <row r="15">
          <cell r="M15">
            <v>172.64584</v>
          </cell>
          <cell r="P15">
            <v>849.44661</v>
          </cell>
        </row>
        <row r="16">
          <cell r="M16">
            <v>62.0172</v>
          </cell>
          <cell r="P16">
            <v>320.10741</v>
          </cell>
        </row>
        <row r="17">
          <cell r="M17">
            <v>159.11903</v>
          </cell>
          <cell r="P17">
            <v>591.47947</v>
          </cell>
        </row>
        <row r="18">
          <cell r="M18">
            <v>176.28058</v>
          </cell>
          <cell r="P18">
            <v>632.39854</v>
          </cell>
        </row>
        <row r="19">
          <cell r="M19">
            <v>131.924725</v>
          </cell>
          <cell r="P19">
            <v>543.01556</v>
          </cell>
        </row>
        <row r="20">
          <cell r="M20">
            <v>95.36240000000001</v>
          </cell>
          <cell r="P20">
            <v>400.7859000000001</v>
          </cell>
        </row>
        <row r="21">
          <cell r="M21">
            <v>11.94092</v>
          </cell>
          <cell r="P21">
            <v>223.37577000000002</v>
          </cell>
        </row>
        <row r="22">
          <cell r="M22">
            <v>147.09911</v>
          </cell>
          <cell r="P22">
            <v>554.73423</v>
          </cell>
        </row>
        <row r="23">
          <cell r="M23">
            <v>35.71688</v>
          </cell>
          <cell r="P23">
            <v>259.85586</v>
          </cell>
        </row>
        <row r="24">
          <cell r="M24">
            <v>40.990135</v>
          </cell>
          <cell r="P24">
            <v>224.17524</v>
          </cell>
        </row>
        <row r="25">
          <cell r="M25">
            <v>44.51978</v>
          </cell>
          <cell r="P25">
            <v>423.182895</v>
          </cell>
        </row>
        <row r="26">
          <cell r="M26">
            <v>1263.4193</v>
          </cell>
          <cell r="P26">
            <v>6034.197104999998</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Part-I"/>
      <sheetName val="Part-II"/>
      <sheetName val="Part-III."/>
      <sheetName val="Part-IV"/>
      <sheetName val="Part-V-A"/>
      <sheetName val="Part-V-B"/>
    </sheetNames>
    <sheetDataSet>
      <sheetData sheetId="0">
        <row r="13">
          <cell r="P13">
            <v>0.01252</v>
          </cell>
        </row>
        <row r="14">
          <cell r="P14">
            <v>0</v>
          </cell>
        </row>
        <row r="15">
          <cell r="P15">
            <v>0</v>
          </cell>
        </row>
        <row r="16">
          <cell r="P16">
            <v>0.85493</v>
          </cell>
        </row>
        <row r="17">
          <cell r="P17">
            <v>0</v>
          </cell>
        </row>
        <row r="18">
          <cell r="P18">
            <v>2.25712</v>
          </cell>
        </row>
        <row r="19">
          <cell r="P19">
            <v>0</v>
          </cell>
        </row>
        <row r="20">
          <cell r="P20">
            <v>0</v>
          </cell>
        </row>
        <row r="21">
          <cell r="P21">
            <v>0</v>
          </cell>
        </row>
        <row r="22">
          <cell r="P22">
            <v>0.0074800000000000005</v>
          </cell>
        </row>
        <row r="23">
          <cell r="P23">
            <v>0.0074800000000000005</v>
          </cell>
        </row>
        <row r="24">
          <cell r="P24">
            <v>0.26105</v>
          </cell>
        </row>
        <row r="25">
          <cell r="P25">
            <v>0.011335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W32"/>
  <sheetViews>
    <sheetView view="pageBreakPreview" zoomScale="50" zoomScaleNormal="70" zoomScaleSheetLayoutView="50" zoomScalePageLayoutView="0" workbookViewId="0" topLeftCell="J17">
      <selection activeCell="W26" sqref="W26"/>
    </sheetView>
  </sheetViews>
  <sheetFormatPr defaultColWidth="9.140625" defaultRowHeight="15"/>
  <cols>
    <col min="1" max="1" width="6.28125" style="98" customWidth="1"/>
    <col min="2" max="2" width="22.57421875" style="98" customWidth="1"/>
    <col min="3" max="3" width="14.7109375" style="98" customWidth="1"/>
    <col min="4" max="4" width="10.421875" style="98" bestFit="1" customWidth="1"/>
    <col min="5" max="5" width="10.8515625" style="98" customWidth="1"/>
    <col min="6" max="6" width="11.57421875" style="98" customWidth="1"/>
    <col min="7" max="7" width="15.57421875" style="98" customWidth="1"/>
    <col min="8" max="8" width="19.8515625" style="98" customWidth="1"/>
    <col min="9" max="9" width="26.8515625" style="98" customWidth="1"/>
    <col min="10" max="10" width="21.00390625" style="98" customWidth="1"/>
    <col min="11" max="11" width="17.57421875" style="98" customWidth="1"/>
    <col min="12" max="12" width="20.7109375" style="98" customWidth="1"/>
    <col min="13" max="13" width="19.7109375" style="98" bestFit="1" customWidth="1"/>
    <col min="14" max="14" width="17.7109375" style="98" bestFit="1" customWidth="1"/>
    <col min="15" max="15" width="16.421875" style="98" bestFit="1" customWidth="1"/>
    <col min="16" max="16" width="18.28125" style="98" bestFit="1" customWidth="1"/>
    <col min="17" max="17" width="15.00390625" style="98" customWidth="1"/>
    <col min="18" max="18" width="21.421875" style="98" customWidth="1"/>
    <col min="19" max="19" width="19.57421875" style="98" customWidth="1"/>
    <col min="20" max="21" width="16.28125" style="98" customWidth="1"/>
    <col min="22" max="22" width="11.8515625" style="114" customWidth="1"/>
    <col min="23" max="23" width="13.8515625" style="114" customWidth="1"/>
    <col min="24" max="16384" width="9.140625" style="114" customWidth="1"/>
  </cols>
  <sheetData>
    <row r="1" spans="1:21" s="1" customFormat="1" ht="12" customHeight="1">
      <c r="A1" s="108"/>
      <c r="B1" s="97"/>
      <c r="C1" s="97"/>
      <c r="D1" s="108"/>
      <c r="E1" s="108"/>
      <c r="F1" s="108"/>
      <c r="G1" s="108"/>
      <c r="H1" s="108"/>
      <c r="I1" s="108"/>
      <c r="J1" s="108"/>
      <c r="K1" s="108"/>
      <c r="L1" s="108"/>
      <c r="M1" s="108"/>
      <c r="N1" s="108"/>
      <c r="O1" s="108"/>
      <c r="P1" s="385"/>
      <c r="Q1" s="385"/>
      <c r="R1" s="385"/>
      <c r="S1" s="385"/>
      <c r="T1" s="108"/>
      <c r="U1" s="97"/>
    </row>
    <row r="2" spans="1:23" s="1" customFormat="1" ht="31.5" customHeight="1">
      <c r="A2" s="386" t="s">
        <v>131</v>
      </c>
      <c r="B2" s="386"/>
      <c r="C2" s="386"/>
      <c r="D2" s="386"/>
      <c r="E2" s="386"/>
      <c r="F2" s="386"/>
      <c r="G2" s="386"/>
      <c r="H2" s="386"/>
      <c r="I2" s="386"/>
      <c r="J2" s="386"/>
      <c r="K2" s="386"/>
      <c r="L2" s="386"/>
      <c r="M2" s="386"/>
      <c r="N2" s="386"/>
      <c r="O2" s="386"/>
      <c r="P2" s="386"/>
      <c r="Q2" s="386"/>
      <c r="R2" s="386"/>
      <c r="S2" s="386"/>
      <c r="T2" s="386"/>
      <c r="U2" s="386"/>
      <c r="V2" s="89"/>
      <c r="W2" s="89"/>
    </row>
    <row r="3" spans="1:21" s="1" customFormat="1" ht="15" customHeight="1">
      <c r="A3" s="109"/>
      <c r="B3" s="109"/>
      <c r="C3" s="109"/>
      <c r="D3" s="109"/>
      <c r="E3" s="109"/>
      <c r="F3" s="109"/>
      <c r="G3" s="109"/>
      <c r="H3" s="109"/>
      <c r="I3" s="109"/>
      <c r="J3" s="109"/>
      <c r="K3" s="109"/>
      <c r="L3" s="109"/>
      <c r="M3" s="109"/>
      <c r="N3" s="109"/>
      <c r="O3" s="109"/>
      <c r="P3" s="109"/>
      <c r="Q3" s="109"/>
      <c r="R3" s="109"/>
      <c r="S3" s="109"/>
      <c r="T3" s="97"/>
      <c r="U3" s="97"/>
    </row>
    <row r="4" spans="1:23" s="1" customFormat="1" ht="17.25" customHeight="1">
      <c r="A4" s="387" t="s">
        <v>37</v>
      </c>
      <c r="B4" s="387"/>
      <c r="C4" s="387"/>
      <c r="D4" s="387"/>
      <c r="E4" s="387"/>
      <c r="F4" s="387"/>
      <c r="G4" s="387"/>
      <c r="H4" s="387"/>
      <c r="I4" s="387"/>
      <c r="J4" s="387"/>
      <c r="K4" s="387"/>
      <c r="L4" s="387"/>
      <c r="M4" s="387"/>
      <c r="N4" s="387"/>
      <c r="O4" s="387"/>
      <c r="P4" s="387"/>
      <c r="Q4" s="387"/>
      <c r="R4" s="387"/>
      <c r="S4" s="387"/>
      <c r="T4" s="387"/>
      <c r="U4" s="387"/>
      <c r="V4" s="110"/>
      <c r="W4" s="110"/>
    </row>
    <row r="5" spans="1:21" s="1" customFormat="1" ht="13.5" customHeight="1">
      <c r="A5" s="111"/>
      <c r="B5" s="111"/>
      <c r="C5" s="111"/>
      <c r="D5" s="111"/>
      <c r="E5" s="111"/>
      <c r="F5" s="111"/>
      <c r="G5" s="111"/>
      <c r="H5" s="111"/>
      <c r="I5" s="111"/>
      <c r="J5" s="111"/>
      <c r="K5" s="111"/>
      <c r="L5" s="111"/>
      <c r="M5" s="111"/>
      <c r="N5" s="111"/>
      <c r="O5" s="111"/>
      <c r="P5" s="111"/>
      <c r="Q5" s="111"/>
      <c r="R5" s="111"/>
      <c r="S5" s="112"/>
      <c r="T5" s="97"/>
      <c r="U5" s="97"/>
    </row>
    <row r="6" spans="1:23" ht="24.75" customHeight="1">
      <c r="A6" s="388" t="s">
        <v>145</v>
      </c>
      <c r="B6" s="388"/>
      <c r="C6" s="388"/>
      <c r="D6" s="388"/>
      <c r="E6" s="388"/>
      <c r="F6" s="388"/>
      <c r="G6" s="388"/>
      <c r="H6" s="388"/>
      <c r="I6" s="388"/>
      <c r="J6" s="388"/>
      <c r="K6" s="388"/>
      <c r="L6" s="388"/>
      <c r="M6" s="388"/>
      <c r="N6" s="388"/>
      <c r="O6" s="388"/>
      <c r="P6" s="388"/>
      <c r="Q6" s="388"/>
      <c r="R6" s="388"/>
      <c r="S6" s="388"/>
      <c r="T6" s="388"/>
      <c r="U6" s="388"/>
      <c r="V6" s="113"/>
      <c r="W6" s="113"/>
    </row>
    <row r="7" spans="1:23" ht="16.5">
      <c r="A7" s="115"/>
      <c r="T7" s="392" t="s">
        <v>21</v>
      </c>
      <c r="U7" s="392"/>
      <c r="V7" s="116"/>
      <c r="W7" s="116"/>
    </row>
    <row r="8" spans="1:23" s="119" customFormat="1" ht="16.5">
      <c r="A8" s="381">
        <v>1</v>
      </c>
      <c r="B8" s="381">
        <v>2</v>
      </c>
      <c r="C8" s="107"/>
      <c r="D8" s="381">
        <v>3</v>
      </c>
      <c r="E8" s="381"/>
      <c r="F8" s="381"/>
      <c r="G8" s="381"/>
      <c r="H8" s="382">
        <v>4</v>
      </c>
      <c r="I8" s="381">
        <v>5</v>
      </c>
      <c r="J8" s="381">
        <v>6</v>
      </c>
      <c r="K8" s="381">
        <v>7</v>
      </c>
      <c r="L8" s="381">
        <v>8</v>
      </c>
      <c r="M8" s="389">
        <v>9</v>
      </c>
      <c r="N8" s="390"/>
      <c r="O8" s="390"/>
      <c r="P8" s="390"/>
      <c r="Q8" s="391"/>
      <c r="R8" s="117"/>
      <c r="S8" s="381">
        <v>10</v>
      </c>
      <c r="T8" s="381">
        <v>11</v>
      </c>
      <c r="U8" s="381">
        <v>12</v>
      </c>
      <c r="V8" s="118"/>
      <c r="W8" s="118"/>
    </row>
    <row r="9" spans="1:23" s="119" customFormat="1" ht="16.5">
      <c r="A9" s="382"/>
      <c r="B9" s="382"/>
      <c r="C9" s="200"/>
      <c r="D9" s="200" t="s">
        <v>16</v>
      </c>
      <c r="E9" s="200" t="s">
        <v>17</v>
      </c>
      <c r="F9" s="200" t="s">
        <v>18</v>
      </c>
      <c r="G9" s="200" t="s">
        <v>19</v>
      </c>
      <c r="H9" s="384"/>
      <c r="I9" s="382">
        <v>5</v>
      </c>
      <c r="J9" s="382">
        <v>6</v>
      </c>
      <c r="K9" s="382">
        <v>7</v>
      </c>
      <c r="L9" s="382">
        <v>8</v>
      </c>
      <c r="M9" s="200" t="s">
        <v>16</v>
      </c>
      <c r="N9" s="200" t="s">
        <v>17</v>
      </c>
      <c r="O9" s="200" t="s">
        <v>18</v>
      </c>
      <c r="P9" s="200" t="s">
        <v>19</v>
      </c>
      <c r="Q9" s="200" t="s">
        <v>20</v>
      </c>
      <c r="R9" s="200"/>
      <c r="S9" s="382"/>
      <c r="T9" s="382"/>
      <c r="U9" s="382"/>
      <c r="V9" s="118"/>
      <c r="W9" s="118"/>
    </row>
    <row r="10" spans="1:23" s="119" customFormat="1" ht="64.5" customHeight="1">
      <c r="A10" s="383" t="s">
        <v>0</v>
      </c>
      <c r="B10" s="383" t="s">
        <v>22</v>
      </c>
      <c r="C10" s="383" t="s">
        <v>154</v>
      </c>
      <c r="D10" s="379" t="s">
        <v>1</v>
      </c>
      <c r="E10" s="379"/>
      <c r="F10" s="379"/>
      <c r="G10" s="379"/>
      <c r="H10" s="379" t="s">
        <v>6</v>
      </c>
      <c r="I10" s="379" t="s">
        <v>7</v>
      </c>
      <c r="J10" s="379" t="s">
        <v>8</v>
      </c>
      <c r="K10" s="379" t="s">
        <v>9</v>
      </c>
      <c r="L10" s="379" t="s">
        <v>10</v>
      </c>
      <c r="M10" s="380" t="s">
        <v>11</v>
      </c>
      <c r="N10" s="380"/>
      <c r="O10" s="380"/>
      <c r="P10" s="380"/>
      <c r="Q10" s="380"/>
      <c r="R10" s="380"/>
      <c r="S10" s="379" t="s">
        <v>13</v>
      </c>
      <c r="T10" s="379" t="s">
        <v>14</v>
      </c>
      <c r="U10" s="379" t="s">
        <v>15</v>
      </c>
      <c r="V10" s="334"/>
      <c r="W10" s="334"/>
    </row>
    <row r="11" spans="1:23" s="119" customFormat="1" ht="111.75" customHeight="1">
      <c r="A11" s="383"/>
      <c r="B11" s="383"/>
      <c r="C11" s="383"/>
      <c r="D11" s="296" t="s">
        <v>2</v>
      </c>
      <c r="E11" s="296" t="s">
        <v>3</v>
      </c>
      <c r="F11" s="296" t="s">
        <v>4</v>
      </c>
      <c r="G11" s="296" t="s">
        <v>5</v>
      </c>
      <c r="H11" s="379"/>
      <c r="I11" s="379"/>
      <c r="J11" s="379"/>
      <c r="K11" s="379"/>
      <c r="L11" s="379"/>
      <c r="M11" s="296" t="s">
        <v>2</v>
      </c>
      <c r="N11" s="296" t="s">
        <v>3</v>
      </c>
      <c r="O11" s="296" t="s">
        <v>4</v>
      </c>
      <c r="P11" s="296" t="s">
        <v>5</v>
      </c>
      <c r="Q11" s="296" t="s">
        <v>12</v>
      </c>
      <c r="R11" s="296" t="s">
        <v>114</v>
      </c>
      <c r="S11" s="379"/>
      <c r="T11" s="379"/>
      <c r="U11" s="379"/>
      <c r="V11" s="394" t="s">
        <v>133</v>
      </c>
      <c r="W11" s="393" t="s">
        <v>134</v>
      </c>
    </row>
    <row r="12" spans="1:23" s="120" customFormat="1" ht="15.75">
      <c r="A12" s="477">
        <v>1</v>
      </c>
      <c r="B12" s="477">
        <v>2</v>
      </c>
      <c r="C12" s="477"/>
      <c r="D12" s="477" t="s">
        <v>116</v>
      </c>
      <c r="E12" s="477" t="s">
        <v>117</v>
      </c>
      <c r="F12" s="477" t="s">
        <v>118</v>
      </c>
      <c r="G12" s="477" t="s">
        <v>119</v>
      </c>
      <c r="H12" s="477">
        <v>4</v>
      </c>
      <c r="I12" s="477">
        <v>5</v>
      </c>
      <c r="J12" s="477">
        <v>6</v>
      </c>
      <c r="K12" s="477">
        <v>7</v>
      </c>
      <c r="L12" s="477">
        <v>8</v>
      </c>
      <c r="M12" s="477" t="s">
        <v>120</v>
      </c>
      <c r="N12" s="477" t="s">
        <v>121</v>
      </c>
      <c r="O12" s="477" t="s">
        <v>122</v>
      </c>
      <c r="P12" s="477" t="s">
        <v>123</v>
      </c>
      <c r="Q12" s="477" t="s">
        <v>124</v>
      </c>
      <c r="R12" s="477" t="s">
        <v>115</v>
      </c>
      <c r="S12" s="477">
        <v>10</v>
      </c>
      <c r="T12" s="477">
        <v>11</v>
      </c>
      <c r="U12" s="477">
        <v>12</v>
      </c>
      <c r="V12" s="487"/>
      <c r="W12" s="488"/>
    </row>
    <row r="13" spans="1:23" s="316" customFormat="1" ht="41.25" customHeight="1">
      <c r="A13" s="308">
        <v>1</v>
      </c>
      <c r="B13" s="308" t="s">
        <v>23</v>
      </c>
      <c r="C13" s="309">
        <v>40448</v>
      </c>
      <c r="D13" s="309">
        <v>21046</v>
      </c>
      <c r="E13" s="309">
        <v>8586</v>
      </c>
      <c r="F13" s="309">
        <v>10816</v>
      </c>
      <c r="G13" s="309">
        <f aca="true" t="shared" si="0" ref="G13:G25">SUM(D13:F13)</f>
        <v>40448</v>
      </c>
      <c r="H13" s="309">
        <v>6668</v>
      </c>
      <c r="I13" s="310">
        <v>6989</v>
      </c>
      <c r="J13" s="309">
        <v>6668</v>
      </c>
      <c r="K13" s="309">
        <v>3603</v>
      </c>
      <c r="L13" s="310">
        <v>211863</v>
      </c>
      <c r="M13" s="311">
        <v>1.3700831</v>
      </c>
      <c r="N13" s="312">
        <f>0.39149+0.05126</f>
        <v>0.44275</v>
      </c>
      <c r="O13" s="312">
        <v>0.34452</v>
      </c>
      <c r="P13" s="313">
        <f aca="true" t="shared" si="1" ref="P13:P26">SUM(M13:O13)</f>
        <v>2.1573531</v>
      </c>
      <c r="Q13" s="311">
        <v>0.8841313</v>
      </c>
      <c r="R13" s="314">
        <v>0.03814</v>
      </c>
      <c r="S13" s="309">
        <v>1</v>
      </c>
      <c r="T13" s="309">
        <v>660</v>
      </c>
      <c r="U13" s="309">
        <v>31</v>
      </c>
      <c r="V13" s="315">
        <f aca="true" t="shared" si="2" ref="V13:V26">IF(Q13&lt;=0,"N.A.",Q13/P13)</f>
        <v>0.4098222493109728</v>
      </c>
      <c r="W13" s="309">
        <f aca="true" t="shared" si="3" ref="W13:W26">(P13*100000)/J13</f>
        <v>32.35382573485303</v>
      </c>
    </row>
    <row r="14" spans="1:23" s="325" customFormat="1" ht="41.25" customHeight="1">
      <c r="A14" s="317">
        <v>2</v>
      </c>
      <c r="B14" s="317" t="s">
        <v>24</v>
      </c>
      <c r="C14" s="318">
        <v>45057</v>
      </c>
      <c r="D14" s="319">
        <v>17330</v>
      </c>
      <c r="E14" s="319">
        <v>5062</v>
      </c>
      <c r="F14" s="319">
        <v>22665</v>
      </c>
      <c r="G14" s="309">
        <f t="shared" si="0"/>
        <v>45057</v>
      </c>
      <c r="H14" s="320">
        <v>6192</v>
      </c>
      <c r="I14" s="321">
        <v>8110</v>
      </c>
      <c r="J14" s="320">
        <v>6192</v>
      </c>
      <c r="K14" s="320">
        <v>1039</v>
      </c>
      <c r="L14" s="322">
        <v>245870</v>
      </c>
      <c r="M14" s="323">
        <v>0.27902000000000005</v>
      </c>
      <c r="N14" s="323">
        <v>0.14012</v>
      </c>
      <c r="O14" s="323">
        <v>0.35362</v>
      </c>
      <c r="P14" s="313">
        <f t="shared" si="1"/>
        <v>0.7727600000000001</v>
      </c>
      <c r="Q14" s="323">
        <v>0.2944</v>
      </c>
      <c r="R14" s="323">
        <v>0.5254768000000001</v>
      </c>
      <c r="S14" s="322">
        <v>1</v>
      </c>
      <c r="T14" s="322">
        <v>103</v>
      </c>
      <c r="U14" s="322">
        <v>7</v>
      </c>
      <c r="V14" s="324">
        <f t="shared" si="2"/>
        <v>0.3809721000051762</v>
      </c>
      <c r="W14" s="320">
        <f t="shared" si="3"/>
        <v>12.479974160206721</v>
      </c>
    </row>
    <row r="15" spans="1:23" s="328" customFormat="1" ht="41.25" customHeight="1">
      <c r="A15" s="308">
        <v>3</v>
      </c>
      <c r="B15" s="308" t="s">
        <v>25</v>
      </c>
      <c r="C15" s="308">
        <v>80508</v>
      </c>
      <c r="D15" s="309">
        <v>39105</v>
      </c>
      <c r="E15" s="309">
        <v>16764</v>
      </c>
      <c r="F15" s="309">
        <v>22691</v>
      </c>
      <c r="G15" s="309">
        <f t="shared" si="0"/>
        <v>78560</v>
      </c>
      <c r="H15" s="309">
        <v>18608</v>
      </c>
      <c r="I15" s="326">
        <v>23165</v>
      </c>
      <c r="J15" s="309">
        <v>18408</v>
      </c>
      <c r="K15" s="309">
        <v>9151</v>
      </c>
      <c r="L15" s="327">
        <v>702396</v>
      </c>
      <c r="M15" s="311">
        <v>4.65826</v>
      </c>
      <c r="N15" s="311">
        <v>1.4352</v>
      </c>
      <c r="O15" s="311">
        <v>1.96552</v>
      </c>
      <c r="P15" s="313">
        <f t="shared" si="1"/>
        <v>8.05898</v>
      </c>
      <c r="Q15" s="311">
        <v>2.68309</v>
      </c>
      <c r="R15" s="314">
        <v>0.08485628623829594</v>
      </c>
      <c r="S15" s="309">
        <v>2</v>
      </c>
      <c r="T15" s="310">
        <v>781</v>
      </c>
      <c r="U15" s="310">
        <v>46</v>
      </c>
      <c r="V15" s="315">
        <f t="shared" si="2"/>
        <v>0.3329317109609405</v>
      </c>
      <c r="W15" s="309">
        <f t="shared" si="3"/>
        <v>43.779769665362885</v>
      </c>
    </row>
    <row r="16" spans="1:23" s="328" customFormat="1" ht="41.25" customHeight="1">
      <c r="A16" s="308">
        <v>4</v>
      </c>
      <c r="B16" s="308" t="s">
        <v>26</v>
      </c>
      <c r="C16" s="329">
        <v>51309</v>
      </c>
      <c r="D16" s="309">
        <v>23705</v>
      </c>
      <c r="E16" s="309">
        <v>10033</v>
      </c>
      <c r="F16" s="309">
        <v>17571</v>
      </c>
      <c r="G16" s="309">
        <f t="shared" si="0"/>
        <v>51309</v>
      </c>
      <c r="H16" s="309">
        <v>24986</v>
      </c>
      <c r="I16" s="326">
        <v>15383</v>
      </c>
      <c r="J16" s="309">
        <v>24986</v>
      </c>
      <c r="K16" s="309">
        <v>13395</v>
      </c>
      <c r="L16" s="327">
        <v>466390</v>
      </c>
      <c r="M16" s="311">
        <v>1.18147</v>
      </c>
      <c r="N16" s="311">
        <v>0.64735</v>
      </c>
      <c r="O16" s="314">
        <v>0.98885</v>
      </c>
      <c r="P16" s="313">
        <f t="shared" si="1"/>
        <v>2.8176699999999997</v>
      </c>
      <c r="Q16" s="311">
        <v>0.77709</v>
      </c>
      <c r="R16" s="310">
        <v>0.16283</v>
      </c>
      <c r="S16" s="327">
        <v>34</v>
      </c>
      <c r="T16" s="327">
        <v>1289</v>
      </c>
      <c r="U16" s="310">
        <v>1</v>
      </c>
      <c r="V16" s="315">
        <f t="shared" si="2"/>
        <v>0.275791700234591</v>
      </c>
      <c r="W16" s="309">
        <f t="shared" si="3"/>
        <v>11.276995117265667</v>
      </c>
    </row>
    <row r="17" spans="1:23" s="328" customFormat="1" ht="41.25" customHeight="1">
      <c r="A17" s="308">
        <v>5</v>
      </c>
      <c r="B17" s="308" t="s">
        <v>27</v>
      </c>
      <c r="C17" s="308">
        <v>56348</v>
      </c>
      <c r="D17" s="309">
        <v>8386</v>
      </c>
      <c r="E17" s="309">
        <v>31129</v>
      </c>
      <c r="F17" s="309">
        <v>16746</v>
      </c>
      <c r="G17" s="309">
        <f t="shared" si="0"/>
        <v>56261</v>
      </c>
      <c r="H17" s="309">
        <v>27417</v>
      </c>
      <c r="I17" s="310">
        <v>13772</v>
      </c>
      <c r="J17" s="309">
        <v>27417</v>
      </c>
      <c r="K17" s="309">
        <v>8316</v>
      </c>
      <c r="L17" s="310">
        <v>417513</v>
      </c>
      <c r="M17" s="311">
        <v>0.61833</v>
      </c>
      <c r="N17" s="330">
        <v>2.0869</v>
      </c>
      <c r="O17" s="311">
        <v>1.53386</v>
      </c>
      <c r="P17" s="313">
        <f t="shared" si="1"/>
        <v>4.23909</v>
      </c>
      <c r="Q17" s="311">
        <v>2.0061</v>
      </c>
      <c r="R17" s="314">
        <v>0.0758059499983912</v>
      </c>
      <c r="S17" s="310">
        <v>8</v>
      </c>
      <c r="T17" s="327">
        <v>901</v>
      </c>
      <c r="U17" s="327">
        <v>5</v>
      </c>
      <c r="V17" s="315">
        <f t="shared" si="2"/>
        <v>0.4732383601197427</v>
      </c>
      <c r="W17" s="309">
        <f t="shared" si="3"/>
        <v>15.461538461538462</v>
      </c>
    </row>
    <row r="18" spans="1:23" s="328" customFormat="1" ht="41.25" customHeight="1">
      <c r="A18" s="308">
        <v>6</v>
      </c>
      <c r="B18" s="308" t="s">
        <v>28</v>
      </c>
      <c r="C18" s="310">
        <v>40056</v>
      </c>
      <c r="D18" s="310">
        <v>16487</v>
      </c>
      <c r="E18" s="310">
        <v>13480</v>
      </c>
      <c r="F18" s="310">
        <v>9827</v>
      </c>
      <c r="G18" s="309">
        <f t="shared" si="0"/>
        <v>39794</v>
      </c>
      <c r="H18" s="309">
        <v>28992</v>
      </c>
      <c r="I18" s="326">
        <v>22692</v>
      </c>
      <c r="J18" s="309">
        <v>28853</v>
      </c>
      <c r="K18" s="309">
        <v>12360</v>
      </c>
      <c r="L18" s="327">
        <v>688019</v>
      </c>
      <c r="M18" s="311">
        <v>2.45134</v>
      </c>
      <c r="N18" s="311">
        <v>1.3631</v>
      </c>
      <c r="O18" s="313">
        <v>1.27662</v>
      </c>
      <c r="P18" s="313">
        <f t="shared" si="1"/>
        <v>5.091060000000001</v>
      </c>
      <c r="Q18" s="310">
        <v>1.89</v>
      </c>
      <c r="R18" s="310">
        <v>2.19396</v>
      </c>
      <c r="S18" s="309">
        <v>32</v>
      </c>
      <c r="T18" s="327">
        <v>363</v>
      </c>
      <c r="U18" s="309">
        <v>54</v>
      </c>
      <c r="V18" s="315">
        <f t="shared" si="2"/>
        <v>0.371238995415493</v>
      </c>
      <c r="W18" s="309">
        <f t="shared" si="3"/>
        <v>17.644820295983088</v>
      </c>
    </row>
    <row r="19" spans="1:23" s="328" customFormat="1" ht="41.25" customHeight="1">
      <c r="A19" s="308">
        <v>7</v>
      </c>
      <c r="B19" s="308" t="s">
        <v>135</v>
      </c>
      <c r="C19" s="308">
        <v>39294</v>
      </c>
      <c r="D19" s="309">
        <v>7539</v>
      </c>
      <c r="E19" s="309">
        <v>16324</v>
      </c>
      <c r="F19" s="309">
        <v>15431</v>
      </c>
      <c r="G19" s="309">
        <f t="shared" si="0"/>
        <v>39294</v>
      </c>
      <c r="H19" s="309">
        <v>8373</v>
      </c>
      <c r="I19" s="326">
        <v>15067</v>
      </c>
      <c r="J19" s="309">
        <v>8337</v>
      </c>
      <c r="K19" s="309">
        <v>1313</v>
      </c>
      <c r="L19" s="327">
        <v>456797</v>
      </c>
      <c r="M19" s="311">
        <v>0.79406</v>
      </c>
      <c r="N19" s="330">
        <v>1.39773</v>
      </c>
      <c r="O19" s="330">
        <v>1.61196</v>
      </c>
      <c r="P19" s="313">
        <f t="shared" si="1"/>
        <v>3.80375</v>
      </c>
      <c r="Q19" s="311">
        <v>2.10584</v>
      </c>
      <c r="R19" s="311">
        <v>0.51377</v>
      </c>
      <c r="S19" s="310">
        <v>1</v>
      </c>
      <c r="T19" s="310">
        <v>0</v>
      </c>
      <c r="U19" s="310">
        <v>0</v>
      </c>
      <c r="V19" s="315">
        <f t="shared" si="2"/>
        <v>0.5536220834702597</v>
      </c>
      <c r="W19" s="309">
        <f t="shared" si="3"/>
        <v>45.62492503298549</v>
      </c>
    </row>
    <row r="20" spans="1:23" s="328" customFormat="1" ht="41.25" customHeight="1">
      <c r="A20" s="308">
        <v>8</v>
      </c>
      <c r="B20" s="308" t="s">
        <v>30</v>
      </c>
      <c r="C20" s="308">
        <v>58540</v>
      </c>
      <c r="D20" s="309">
        <v>18394</v>
      </c>
      <c r="E20" s="309">
        <v>20606</v>
      </c>
      <c r="F20" s="309">
        <v>19540</v>
      </c>
      <c r="G20" s="309">
        <f t="shared" si="0"/>
        <v>58540</v>
      </c>
      <c r="H20" s="309">
        <v>10242</v>
      </c>
      <c r="I20" s="326">
        <v>11544</v>
      </c>
      <c r="J20" s="309">
        <v>9892</v>
      </c>
      <c r="K20" s="309">
        <v>1647</v>
      </c>
      <c r="L20" s="327">
        <v>349979</v>
      </c>
      <c r="M20" s="311">
        <v>0.5832700000000001</v>
      </c>
      <c r="N20" s="311">
        <v>0.37727</v>
      </c>
      <c r="O20" s="311">
        <v>0.617</v>
      </c>
      <c r="P20" s="313">
        <f t="shared" si="1"/>
        <v>1.57754</v>
      </c>
      <c r="Q20" s="311">
        <v>0.57652</v>
      </c>
      <c r="R20" s="314">
        <v>0.04841512822162875</v>
      </c>
      <c r="S20" s="327">
        <v>0</v>
      </c>
      <c r="T20" s="327">
        <v>181</v>
      </c>
      <c r="U20" s="309">
        <v>40</v>
      </c>
      <c r="V20" s="315">
        <f t="shared" si="2"/>
        <v>0.365455075624073</v>
      </c>
      <c r="W20" s="309">
        <f t="shared" si="3"/>
        <v>15.947634452082491</v>
      </c>
    </row>
    <row r="21" spans="1:23" s="325" customFormat="1" ht="41.25" customHeight="1">
      <c r="A21" s="317">
        <v>9</v>
      </c>
      <c r="B21" s="317" t="s">
        <v>31</v>
      </c>
      <c r="C21" s="317">
        <v>24986</v>
      </c>
      <c r="D21" s="320">
        <v>5981</v>
      </c>
      <c r="E21" s="320">
        <v>12141</v>
      </c>
      <c r="F21" s="320">
        <v>6675</v>
      </c>
      <c r="G21" s="309">
        <f t="shared" si="0"/>
        <v>24797</v>
      </c>
      <c r="H21" s="320">
        <v>11011</v>
      </c>
      <c r="I21" s="331">
        <v>5465</v>
      </c>
      <c r="J21" s="320">
        <v>11011</v>
      </c>
      <c r="K21" s="320">
        <v>2380</v>
      </c>
      <c r="L21" s="322">
        <v>165663</v>
      </c>
      <c r="M21" s="323">
        <v>0.60084</v>
      </c>
      <c r="N21" s="323">
        <v>1.20984</v>
      </c>
      <c r="O21" s="323">
        <v>0.51313</v>
      </c>
      <c r="P21" s="313">
        <f t="shared" si="1"/>
        <v>2.32381</v>
      </c>
      <c r="Q21" s="323">
        <v>1.13598</v>
      </c>
      <c r="R21" s="377">
        <v>0.02285731233308665</v>
      </c>
      <c r="S21" s="322">
        <v>13</v>
      </c>
      <c r="T21" s="322">
        <v>494</v>
      </c>
      <c r="U21" s="320">
        <v>41</v>
      </c>
      <c r="V21" s="324">
        <f t="shared" si="2"/>
        <v>0.4888437522861163</v>
      </c>
      <c r="W21" s="320">
        <f t="shared" si="3"/>
        <v>21.104441013531922</v>
      </c>
    </row>
    <row r="22" spans="1:23" s="316" customFormat="1" ht="41.25" customHeight="1">
      <c r="A22" s="308">
        <v>10</v>
      </c>
      <c r="B22" s="308" t="s">
        <v>32</v>
      </c>
      <c r="C22" s="310">
        <v>67439</v>
      </c>
      <c r="D22" s="309">
        <v>49907</v>
      </c>
      <c r="E22" s="309">
        <v>1053</v>
      </c>
      <c r="F22" s="309">
        <v>15938</v>
      </c>
      <c r="G22" s="309">
        <f t="shared" si="0"/>
        <v>66898</v>
      </c>
      <c r="H22" s="309">
        <v>15003</v>
      </c>
      <c r="I22" s="309">
        <v>22024</v>
      </c>
      <c r="J22" s="309">
        <v>14658</v>
      </c>
      <c r="K22" s="309">
        <v>11812</v>
      </c>
      <c r="L22" s="327">
        <v>667636</v>
      </c>
      <c r="M22" s="314">
        <f>1.92157+0.07746+0.02163</f>
        <v>2.02066</v>
      </c>
      <c r="N22" s="311">
        <v>0.02973</v>
      </c>
      <c r="O22" s="314">
        <f>0.13514+0.26923</f>
        <v>0.40437</v>
      </c>
      <c r="P22" s="313">
        <f t="shared" si="1"/>
        <v>2.45476</v>
      </c>
      <c r="Q22" s="311">
        <v>0.56429</v>
      </c>
      <c r="R22" s="311">
        <v>0.06803060000000001</v>
      </c>
      <c r="S22" s="309">
        <v>0</v>
      </c>
      <c r="T22" s="327">
        <v>62</v>
      </c>
      <c r="U22" s="327">
        <v>12</v>
      </c>
      <c r="V22" s="315">
        <f t="shared" si="2"/>
        <v>0.2298758330753312</v>
      </c>
      <c r="W22" s="309">
        <f t="shared" si="3"/>
        <v>16.746895893027695</v>
      </c>
    </row>
    <row r="23" spans="1:23" s="325" customFormat="1" ht="41.25" customHeight="1">
      <c r="A23" s="478">
        <v>11</v>
      </c>
      <c r="B23" s="478" t="s">
        <v>33</v>
      </c>
      <c r="C23" s="478">
        <v>26331</v>
      </c>
      <c r="D23" s="480">
        <v>3949</v>
      </c>
      <c r="E23" s="480">
        <v>15086</v>
      </c>
      <c r="F23" s="480">
        <v>7296</v>
      </c>
      <c r="G23" s="479">
        <f t="shared" si="0"/>
        <v>26331</v>
      </c>
      <c r="H23" s="332">
        <v>13212</v>
      </c>
      <c r="I23" s="485">
        <v>5985</v>
      </c>
      <c r="J23" s="332">
        <v>10848</v>
      </c>
      <c r="K23" s="332">
        <v>4221</v>
      </c>
      <c r="L23" s="486">
        <v>181465</v>
      </c>
      <c r="M23" s="482">
        <v>0.24399</v>
      </c>
      <c r="N23" s="482">
        <v>0.69061</v>
      </c>
      <c r="O23" s="482">
        <v>0.39283</v>
      </c>
      <c r="P23" s="483">
        <f t="shared" si="1"/>
        <v>1.32743</v>
      </c>
      <c r="Q23" s="482">
        <v>0.48607</v>
      </c>
      <c r="R23" s="482">
        <v>0.1306</v>
      </c>
      <c r="S23" s="481">
        <v>0</v>
      </c>
      <c r="T23" s="481">
        <v>16</v>
      </c>
      <c r="U23" s="481">
        <v>0</v>
      </c>
      <c r="V23" s="484">
        <f t="shared" si="2"/>
        <v>0.3661737342082068</v>
      </c>
      <c r="W23" s="480">
        <f t="shared" si="3"/>
        <v>12.236633480825958</v>
      </c>
    </row>
    <row r="24" spans="1:23" s="328" customFormat="1" ht="41.25" customHeight="1">
      <c r="A24" s="308">
        <v>12</v>
      </c>
      <c r="B24" s="308" t="s">
        <v>34</v>
      </c>
      <c r="C24" s="308">
        <v>51625</v>
      </c>
      <c r="D24" s="309">
        <v>29922</v>
      </c>
      <c r="E24" s="309">
        <v>2727</v>
      </c>
      <c r="F24" s="309">
        <v>18976</v>
      </c>
      <c r="G24" s="309">
        <f t="shared" si="0"/>
        <v>51625</v>
      </c>
      <c r="H24" s="309">
        <v>3283</v>
      </c>
      <c r="I24" s="333">
        <v>7199</v>
      </c>
      <c r="J24" s="309">
        <v>3283</v>
      </c>
      <c r="K24" s="309">
        <v>2218</v>
      </c>
      <c r="L24" s="327">
        <v>218206</v>
      </c>
      <c r="M24" s="311">
        <v>0.8252</v>
      </c>
      <c r="N24" s="311">
        <v>0.22707</v>
      </c>
      <c r="O24" s="311">
        <v>0.48181999999999997</v>
      </c>
      <c r="P24" s="313">
        <f t="shared" si="1"/>
        <v>1.53409</v>
      </c>
      <c r="Q24" s="311">
        <v>0.70886</v>
      </c>
      <c r="R24" s="314">
        <v>0.142456338363525</v>
      </c>
      <c r="S24" s="309">
        <v>2</v>
      </c>
      <c r="T24" s="310">
        <v>642</v>
      </c>
      <c r="U24" s="310">
        <v>3</v>
      </c>
      <c r="V24" s="315">
        <f t="shared" si="2"/>
        <v>0.46207197752413487</v>
      </c>
      <c r="W24" s="309">
        <f t="shared" si="3"/>
        <v>46.72829728906488</v>
      </c>
    </row>
    <row r="25" spans="1:23" s="316" customFormat="1" ht="41.25" customHeight="1">
      <c r="A25" s="308">
        <v>13</v>
      </c>
      <c r="B25" s="308" t="s">
        <v>35</v>
      </c>
      <c r="C25" s="308">
        <v>60195</v>
      </c>
      <c r="D25" s="309">
        <v>37038</v>
      </c>
      <c r="E25" s="309">
        <v>4460</v>
      </c>
      <c r="F25" s="309">
        <v>18697</v>
      </c>
      <c r="G25" s="309">
        <f t="shared" si="0"/>
        <v>60195</v>
      </c>
      <c r="H25" s="309">
        <v>16350</v>
      </c>
      <c r="I25" s="333">
        <v>7187</v>
      </c>
      <c r="J25" s="309">
        <v>15545</v>
      </c>
      <c r="K25" s="309">
        <v>7438</v>
      </c>
      <c r="L25" s="327">
        <v>217897</v>
      </c>
      <c r="M25" s="311">
        <v>0.86445</v>
      </c>
      <c r="N25" s="311">
        <v>0.01663</v>
      </c>
      <c r="O25" s="311">
        <v>0.43344</v>
      </c>
      <c r="P25" s="313">
        <f t="shared" si="1"/>
        <v>1.3145200000000001</v>
      </c>
      <c r="Q25" s="311">
        <v>0.51339</v>
      </c>
      <c r="R25" s="311">
        <v>0.24371</v>
      </c>
      <c r="S25" s="310">
        <v>1</v>
      </c>
      <c r="T25" s="327">
        <v>396</v>
      </c>
      <c r="U25" s="327">
        <v>78</v>
      </c>
      <c r="V25" s="315">
        <f t="shared" si="2"/>
        <v>0.39055320573289104</v>
      </c>
      <c r="W25" s="309">
        <f t="shared" si="3"/>
        <v>8.456223866194918</v>
      </c>
    </row>
    <row r="26" spans="1:23" s="356" customFormat="1" ht="41.25" customHeight="1">
      <c r="A26" s="351"/>
      <c r="B26" s="351" t="s">
        <v>36</v>
      </c>
      <c r="C26" s="351">
        <f aca="true" t="shared" si="4" ref="C26:U26">SUM(C13:C25)</f>
        <v>642136</v>
      </c>
      <c r="D26" s="351">
        <f t="shared" si="4"/>
        <v>278789</v>
      </c>
      <c r="E26" s="351">
        <f t="shared" si="4"/>
        <v>157451</v>
      </c>
      <c r="F26" s="351">
        <f t="shared" si="4"/>
        <v>202869</v>
      </c>
      <c r="G26" s="351">
        <f t="shared" si="4"/>
        <v>639109</v>
      </c>
      <c r="H26" s="351">
        <f t="shared" si="4"/>
        <v>190337</v>
      </c>
      <c r="I26" s="351">
        <f>SUM(I13:I25)</f>
        <v>164582</v>
      </c>
      <c r="J26" s="351">
        <f>SUM(J13:J25)</f>
        <v>186098</v>
      </c>
      <c r="K26" s="351">
        <f>SUM(K13:K25)</f>
        <v>78893</v>
      </c>
      <c r="L26" s="351">
        <f>SUM(L13:L25)</f>
        <v>4989694</v>
      </c>
      <c r="M26" s="352">
        <f t="shared" si="4"/>
        <v>16.4909731</v>
      </c>
      <c r="N26" s="352">
        <f t="shared" si="4"/>
        <v>10.0643</v>
      </c>
      <c r="O26" s="352">
        <f t="shared" si="4"/>
        <v>10.917540000000002</v>
      </c>
      <c r="P26" s="353">
        <f t="shared" si="1"/>
        <v>37.4728131</v>
      </c>
      <c r="Q26" s="352">
        <f t="shared" si="4"/>
        <v>14.625761299999999</v>
      </c>
      <c r="R26" s="352">
        <f t="shared" si="4"/>
        <v>4.250908415154928</v>
      </c>
      <c r="S26" s="354">
        <f t="shared" si="4"/>
        <v>95</v>
      </c>
      <c r="T26" s="354">
        <f t="shared" si="4"/>
        <v>5888</v>
      </c>
      <c r="U26" s="354">
        <f t="shared" si="4"/>
        <v>318</v>
      </c>
      <c r="V26" s="355">
        <f t="shared" si="2"/>
        <v>0.3903032649555738</v>
      </c>
      <c r="W26" s="351">
        <f t="shared" si="3"/>
        <v>20.136064385431336</v>
      </c>
    </row>
    <row r="27" spans="1:23" s="206" customFormat="1" ht="26.25" customHeight="1">
      <c r="A27" s="278"/>
      <c r="B27" s="278"/>
      <c r="C27" s="278"/>
      <c r="D27" s="278"/>
      <c r="E27" s="278"/>
      <c r="F27" s="278"/>
      <c r="G27" s="278"/>
      <c r="H27" s="279"/>
      <c r="I27" s="279"/>
      <c r="J27" s="279"/>
      <c r="K27" s="279"/>
      <c r="L27" s="280"/>
      <c r="M27" s="280"/>
      <c r="N27" s="280"/>
      <c r="O27" s="281"/>
      <c r="P27" s="280"/>
      <c r="Q27" s="282"/>
      <c r="S27" s="282"/>
      <c r="T27" s="282"/>
      <c r="U27" s="283"/>
      <c r="W27" s="278"/>
    </row>
    <row r="28" spans="2:20" ht="26.25" customHeight="1">
      <c r="B28" s="378"/>
      <c r="C28" s="378"/>
      <c r="D28" s="378"/>
      <c r="E28" s="378"/>
      <c r="F28" s="378"/>
      <c r="G28" s="378"/>
      <c r="H28" s="378"/>
      <c r="I28" s="378"/>
      <c r="J28" s="378"/>
      <c r="K28" s="378"/>
      <c r="L28" s="378"/>
      <c r="M28" s="378"/>
      <c r="N28" s="378"/>
      <c r="O28" s="378"/>
      <c r="P28" s="335"/>
      <c r="Q28" s="336" t="s">
        <v>127</v>
      </c>
      <c r="R28" s="336"/>
      <c r="T28" s="98" t="s">
        <v>112</v>
      </c>
    </row>
    <row r="29" spans="2:18" ht="26.25" customHeight="1">
      <c r="B29" s="378"/>
      <c r="C29" s="378"/>
      <c r="D29" s="378"/>
      <c r="E29" s="378"/>
      <c r="F29" s="378"/>
      <c r="G29" s="378"/>
      <c r="H29" s="378"/>
      <c r="I29" s="378"/>
      <c r="J29" s="378"/>
      <c r="K29" s="378"/>
      <c r="L29" s="378"/>
      <c r="M29" s="378"/>
      <c r="N29" s="378"/>
      <c r="O29" s="378"/>
      <c r="P29" s="335"/>
      <c r="Q29" s="337" t="s">
        <v>128</v>
      </c>
      <c r="R29" s="338"/>
    </row>
    <row r="30" spans="2:18" ht="24" customHeight="1">
      <c r="B30" s="378"/>
      <c r="C30" s="378"/>
      <c r="D30" s="378"/>
      <c r="E30" s="378"/>
      <c r="F30" s="378"/>
      <c r="G30" s="378"/>
      <c r="H30" s="378"/>
      <c r="I30" s="378"/>
      <c r="J30" s="378"/>
      <c r="K30" s="378"/>
      <c r="L30" s="378"/>
      <c r="M30" s="378"/>
      <c r="N30" s="378"/>
      <c r="O30" s="378"/>
      <c r="P30" s="335"/>
      <c r="Q30" s="338" t="s">
        <v>109</v>
      </c>
      <c r="R30" s="338"/>
    </row>
    <row r="31" spans="2:18" ht="19.5" customHeight="1">
      <c r="B31" s="378"/>
      <c r="C31" s="378"/>
      <c r="D31" s="378"/>
      <c r="E31" s="378"/>
      <c r="F31" s="378"/>
      <c r="G31" s="378"/>
      <c r="H31" s="378"/>
      <c r="I31" s="378"/>
      <c r="J31" s="378"/>
      <c r="K31" s="378"/>
      <c r="L31" s="378"/>
      <c r="M31" s="378"/>
      <c r="N31" s="378"/>
      <c r="O31" s="378"/>
      <c r="P31" s="335"/>
      <c r="Q31" s="339" t="s">
        <v>129</v>
      </c>
      <c r="R31" s="338"/>
    </row>
    <row r="32" spans="2:18" ht="21" customHeight="1">
      <c r="B32" s="378"/>
      <c r="C32" s="378"/>
      <c r="D32" s="378"/>
      <c r="E32" s="378"/>
      <c r="F32" s="378"/>
      <c r="G32" s="378"/>
      <c r="H32" s="378"/>
      <c r="I32" s="378"/>
      <c r="J32" s="378"/>
      <c r="K32" s="378"/>
      <c r="L32" s="378"/>
      <c r="M32" s="378"/>
      <c r="N32" s="378"/>
      <c r="O32" s="378"/>
      <c r="P32" s="378"/>
      <c r="Q32" s="338" t="s">
        <v>111</v>
      </c>
      <c r="R32" s="338"/>
    </row>
  </sheetData>
  <sheetProtection/>
  <mergeCells count="34">
    <mergeCell ref="T7:U7"/>
    <mergeCell ref="S8:S9"/>
    <mergeCell ref="W11:W12"/>
    <mergeCell ref="V11:V12"/>
    <mergeCell ref="U10:U11"/>
    <mergeCell ref="S10:S11"/>
    <mergeCell ref="T10:T11"/>
    <mergeCell ref="T8:T9"/>
    <mergeCell ref="U8:U9"/>
    <mergeCell ref="P1:S1"/>
    <mergeCell ref="A2:U2"/>
    <mergeCell ref="A4:U4"/>
    <mergeCell ref="A6:U6"/>
    <mergeCell ref="A10:A11"/>
    <mergeCell ref="B10:B11"/>
    <mergeCell ref="A8:A9"/>
    <mergeCell ref="B8:B9"/>
    <mergeCell ref="L8:L9"/>
    <mergeCell ref="M8:Q8"/>
    <mergeCell ref="K8:K9"/>
    <mergeCell ref="C10:C11"/>
    <mergeCell ref="H10:H11"/>
    <mergeCell ref="J8:J9"/>
    <mergeCell ref="I8:I9"/>
    <mergeCell ref="D10:G10"/>
    <mergeCell ref="D8:G8"/>
    <mergeCell ref="H8:H9"/>
    <mergeCell ref="B28:O31"/>
    <mergeCell ref="B32:P32"/>
    <mergeCell ref="L10:L11"/>
    <mergeCell ref="K10:K11"/>
    <mergeCell ref="I10:I11"/>
    <mergeCell ref="M10:R10"/>
    <mergeCell ref="J10:J11"/>
  </mergeCells>
  <printOptions/>
  <pageMargins left="0.25" right="0.25" top="0.75" bottom="0.75" header="0.3" footer="0.3"/>
  <pageSetup horizontalDpi="600" verticalDpi="600" orientation="landscape" paperSize="9" scale="37" r:id="rId2"/>
  <drawing r:id="rId1"/>
</worksheet>
</file>

<file path=xl/worksheets/sheet2.xml><?xml version="1.0" encoding="utf-8"?>
<worksheet xmlns="http://schemas.openxmlformats.org/spreadsheetml/2006/main" xmlns:r="http://schemas.openxmlformats.org/officeDocument/2006/relationships">
  <dimension ref="A1:AI35"/>
  <sheetViews>
    <sheetView view="pageBreakPreview" zoomScale="75" zoomScaleNormal="70" zoomScaleSheetLayoutView="75" zoomScalePageLayoutView="0" workbookViewId="0" topLeftCell="A16">
      <selection activeCell="A36" sqref="A36:IV333"/>
    </sheetView>
  </sheetViews>
  <sheetFormatPr defaultColWidth="9.140625" defaultRowHeight="15"/>
  <cols>
    <col min="1" max="1" width="4.57421875" style="124" customWidth="1"/>
    <col min="2" max="2" width="17.00390625" style="163" customWidth="1"/>
    <col min="3" max="3" width="14.421875" style="161" customWidth="1"/>
    <col min="4" max="4" width="14.28125" style="161" customWidth="1"/>
    <col min="5" max="5" width="13.421875" style="161" customWidth="1"/>
    <col min="6" max="6" width="11.28125" style="161" customWidth="1"/>
    <col min="7" max="8" width="9.7109375" style="161" customWidth="1"/>
    <col min="9" max="9" width="12.28125" style="161" customWidth="1"/>
    <col min="10" max="10" width="12.7109375" style="161" customWidth="1"/>
    <col min="11" max="11" width="18.7109375" style="161" bestFit="1" customWidth="1"/>
    <col min="12" max="12" width="14.7109375" style="161" customWidth="1"/>
    <col min="13" max="13" width="14.28125" style="161" customWidth="1"/>
    <col min="14" max="14" width="13.00390625" style="161" customWidth="1"/>
    <col min="15" max="15" width="16.140625" style="140" customWidth="1"/>
    <col min="16" max="16" width="24.140625" style="161" customWidth="1"/>
    <col min="17" max="17" width="14.57421875" style="124" hidden="1" customWidth="1"/>
    <col min="18" max="20" width="12.7109375" style="124" hidden="1" customWidth="1"/>
    <col min="21" max="21" width="12.00390625" style="124" hidden="1" customWidth="1"/>
    <col min="22" max="23" width="9.140625" style="124" hidden="1" customWidth="1"/>
    <col min="24" max="24" width="11.7109375" style="124" bestFit="1" customWidth="1"/>
    <col min="25" max="25" width="15.00390625" style="123" customWidth="1"/>
    <col min="26" max="26" width="11.57421875" style="123" customWidth="1"/>
    <col min="27" max="27" width="16.140625" style="127" bestFit="1" customWidth="1"/>
    <col min="28" max="35" width="9.140625" style="124" customWidth="1"/>
    <col min="36" max="16384" width="9.140625" style="1" customWidth="1"/>
  </cols>
  <sheetData>
    <row r="1" spans="1:17" ht="31.5" customHeight="1">
      <c r="A1" s="407" t="s">
        <v>131</v>
      </c>
      <c r="B1" s="407"/>
      <c r="C1" s="407"/>
      <c r="D1" s="407"/>
      <c r="E1" s="407"/>
      <c r="F1" s="407"/>
      <c r="G1" s="407"/>
      <c r="H1" s="407"/>
      <c r="I1" s="407"/>
      <c r="J1" s="407"/>
      <c r="K1" s="407"/>
      <c r="L1" s="407"/>
      <c r="M1" s="407"/>
      <c r="N1" s="407"/>
      <c r="O1" s="407"/>
      <c r="P1" s="407"/>
      <c r="Q1" s="164"/>
    </row>
    <row r="2" spans="1:17" ht="15" customHeight="1">
      <c r="A2" s="142"/>
      <c r="B2" s="142"/>
      <c r="C2" s="143"/>
      <c r="D2" s="143"/>
      <c r="E2" s="143"/>
      <c r="F2" s="143"/>
      <c r="G2" s="143"/>
      <c r="H2" s="143"/>
      <c r="I2" s="143"/>
      <c r="J2" s="143"/>
      <c r="K2" s="143"/>
      <c r="L2" s="143"/>
      <c r="M2" s="143"/>
      <c r="N2" s="143"/>
      <c r="O2" s="135"/>
      <c r="P2" s="143"/>
      <c r="Q2" s="142"/>
    </row>
    <row r="3" spans="1:17" ht="17.25" customHeight="1">
      <c r="A3" s="408" t="s">
        <v>37</v>
      </c>
      <c r="B3" s="408"/>
      <c r="C3" s="408"/>
      <c r="D3" s="408"/>
      <c r="E3" s="408"/>
      <c r="F3" s="408"/>
      <c r="G3" s="408"/>
      <c r="H3" s="408"/>
      <c r="I3" s="408"/>
      <c r="J3" s="408"/>
      <c r="K3" s="408"/>
      <c r="L3" s="408"/>
      <c r="M3" s="408"/>
      <c r="N3" s="408"/>
      <c r="O3" s="408"/>
      <c r="P3" s="408"/>
      <c r="Q3" s="165"/>
    </row>
    <row r="4" spans="1:17" ht="20.25" customHeight="1">
      <c r="A4" s="409" t="s">
        <v>146</v>
      </c>
      <c r="B4" s="409"/>
      <c r="C4" s="409"/>
      <c r="D4" s="409"/>
      <c r="E4" s="409"/>
      <c r="F4" s="409"/>
      <c r="G4" s="409"/>
      <c r="H4" s="409"/>
      <c r="I4" s="409"/>
      <c r="J4" s="409"/>
      <c r="K4" s="409"/>
      <c r="L4" s="409"/>
      <c r="M4" s="409"/>
      <c r="N4" s="409"/>
      <c r="O4" s="409"/>
      <c r="P4" s="409"/>
      <c r="Q4" s="166"/>
    </row>
    <row r="5" spans="1:17" ht="3.75" customHeight="1">
      <c r="A5" s="144"/>
      <c r="B5" s="144"/>
      <c r="C5" s="145"/>
      <c r="D5" s="145"/>
      <c r="E5" s="145"/>
      <c r="F5" s="145"/>
      <c r="G5" s="145"/>
      <c r="H5" s="145"/>
      <c r="I5" s="145"/>
      <c r="J5" s="145"/>
      <c r="K5" s="145"/>
      <c r="L5" s="145"/>
      <c r="M5" s="145"/>
      <c r="N5" s="145"/>
      <c r="O5" s="136"/>
      <c r="P5" s="145"/>
      <c r="Q5" s="144"/>
    </row>
    <row r="6" spans="1:35" s="3" customFormat="1" ht="15.75">
      <c r="A6" s="128" t="s">
        <v>38</v>
      </c>
      <c r="B6" s="126"/>
      <c r="C6" s="146"/>
      <c r="D6" s="146"/>
      <c r="E6" s="146"/>
      <c r="F6" s="146"/>
      <c r="G6" s="146"/>
      <c r="H6" s="146"/>
      <c r="I6" s="146"/>
      <c r="J6" s="146"/>
      <c r="K6" s="146"/>
      <c r="L6" s="147"/>
      <c r="M6" s="146"/>
      <c r="N6" s="146"/>
      <c r="O6" s="137"/>
      <c r="P6" s="167" t="s">
        <v>39</v>
      </c>
      <c r="Q6" s="168"/>
      <c r="R6" s="126"/>
      <c r="S6" s="126"/>
      <c r="T6" s="126"/>
      <c r="U6" s="126"/>
      <c r="V6" s="126"/>
      <c r="W6" s="126"/>
      <c r="X6" s="126"/>
      <c r="Y6" s="125"/>
      <c r="Z6" s="125"/>
      <c r="AA6" s="128"/>
      <c r="AB6" s="126"/>
      <c r="AC6" s="126"/>
      <c r="AD6" s="126"/>
      <c r="AE6" s="126"/>
      <c r="AF6" s="126"/>
      <c r="AG6" s="126"/>
      <c r="AH6" s="126"/>
      <c r="AI6" s="126"/>
    </row>
    <row r="7" spans="1:27" s="208" customFormat="1" ht="58.5" customHeight="1">
      <c r="A7" s="406" t="s">
        <v>0</v>
      </c>
      <c r="B7" s="406" t="s">
        <v>40</v>
      </c>
      <c r="C7" s="406" t="s">
        <v>130</v>
      </c>
      <c r="D7" s="406" t="s">
        <v>41</v>
      </c>
      <c r="E7" s="406"/>
      <c r="F7" s="406" t="s">
        <v>103</v>
      </c>
      <c r="G7" s="406"/>
      <c r="H7" s="406" t="s">
        <v>42</v>
      </c>
      <c r="I7" s="406" t="s">
        <v>144</v>
      </c>
      <c r="J7" s="406" t="s">
        <v>51</v>
      </c>
      <c r="K7" s="406" t="s">
        <v>43</v>
      </c>
      <c r="L7" s="406"/>
      <c r="M7" s="406"/>
      <c r="N7" s="406"/>
      <c r="O7" s="406"/>
      <c r="P7" s="406"/>
      <c r="Q7" s="207"/>
      <c r="Y7" s="209"/>
      <c r="Z7" s="209"/>
      <c r="AA7" s="210"/>
    </row>
    <row r="8" spans="1:27" s="208" customFormat="1" ht="46.5" customHeight="1">
      <c r="A8" s="406"/>
      <c r="B8" s="406"/>
      <c r="C8" s="406"/>
      <c r="D8" s="405" t="s">
        <v>44</v>
      </c>
      <c r="E8" s="405" t="s">
        <v>45</v>
      </c>
      <c r="F8" s="405" t="s">
        <v>44</v>
      </c>
      <c r="G8" s="405" t="s">
        <v>45</v>
      </c>
      <c r="H8" s="406"/>
      <c r="I8" s="406"/>
      <c r="J8" s="406"/>
      <c r="K8" s="406" t="s">
        <v>46</v>
      </c>
      <c r="L8" s="406" t="s">
        <v>47</v>
      </c>
      <c r="M8" s="406" t="s">
        <v>48</v>
      </c>
      <c r="N8" s="406" t="s">
        <v>52</v>
      </c>
      <c r="O8" s="406"/>
      <c r="P8" s="406" t="s">
        <v>132</v>
      </c>
      <c r="Q8" s="410" t="s">
        <v>113</v>
      </c>
      <c r="R8" s="410"/>
      <c r="S8" s="410" t="s">
        <v>125</v>
      </c>
      <c r="T8" s="410" t="s">
        <v>126</v>
      </c>
      <c r="U8" s="410" t="s">
        <v>113</v>
      </c>
      <c r="V8" s="410" t="s">
        <v>113</v>
      </c>
      <c r="W8" s="410" t="s">
        <v>113</v>
      </c>
      <c r="Y8" s="209"/>
      <c r="Z8" s="209"/>
      <c r="AA8" s="210"/>
    </row>
    <row r="9" spans="1:27" s="208" customFormat="1" ht="26.25" customHeight="1">
      <c r="A9" s="406"/>
      <c r="B9" s="406"/>
      <c r="C9" s="406"/>
      <c r="D9" s="405"/>
      <c r="E9" s="405"/>
      <c r="F9" s="405"/>
      <c r="G9" s="405"/>
      <c r="H9" s="406"/>
      <c r="I9" s="406"/>
      <c r="J9" s="406"/>
      <c r="K9" s="406"/>
      <c r="L9" s="406"/>
      <c r="M9" s="406"/>
      <c r="N9" s="211" t="s">
        <v>53</v>
      </c>
      <c r="O9" s="211" t="s">
        <v>54</v>
      </c>
      <c r="P9" s="406"/>
      <c r="Q9" s="410"/>
      <c r="R9" s="410"/>
      <c r="S9" s="410"/>
      <c r="T9" s="410"/>
      <c r="U9" s="410"/>
      <c r="V9" s="410"/>
      <c r="W9" s="410"/>
      <c r="Y9" s="209"/>
      <c r="Z9" s="209"/>
      <c r="AA9" s="210"/>
    </row>
    <row r="10" spans="1:27" s="212" customFormat="1" ht="18" customHeight="1">
      <c r="A10" s="251"/>
      <c r="B10" s="252">
        <v>1</v>
      </c>
      <c r="C10" s="253">
        <v>2</v>
      </c>
      <c r="D10" s="253">
        <v>3</v>
      </c>
      <c r="E10" s="253">
        <v>4</v>
      </c>
      <c r="F10" s="253">
        <v>5</v>
      </c>
      <c r="G10" s="253">
        <v>6</v>
      </c>
      <c r="H10" s="253">
        <v>7</v>
      </c>
      <c r="I10" s="253">
        <v>8</v>
      </c>
      <c r="J10" s="253">
        <v>9</v>
      </c>
      <c r="K10" s="253">
        <v>10</v>
      </c>
      <c r="L10" s="253">
        <v>11</v>
      </c>
      <c r="M10" s="253">
        <v>12</v>
      </c>
      <c r="N10" s="253">
        <v>13</v>
      </c>
      <c r="O10" s="253">
        <v>14</v>
      </c>
      <c r="P10" s="253">
        <v>15</v>
      </c>
      <c r="Q10" s="410"/>
      <c r="R10" s="410"/>
      <c r="S10" s="410"/>
      <c r="T10" s="410"/>
      <c r="U10" s="410"/>
      <c r="V10" s="410"/>
      <c r="W10" s="410"/>
      <c r="Y10" s="213"/>
      <c r="Z10" s="213"/>
      <c r="AA10" s="214"/>
    </row>
    <row r="11" spans="1:28" s="187" customFormat="1" ht="23.25">
      <c r="A11" s="215">
        <v>1</v>
      </c>
      <c r="B11" s="215" t="s">
        <v>23</v>
      </c>
      <c r="C11" s="216">
        <v>23.5</v>
      </c>
      <c r="D11" s="216"/>
      <c r="E11" s="216"/>
      <c r="F11" s="217">
        <v>467.90084</v>
      </c>
      <c r="G11" s="218"/>
      <c r="H11" s="216"/>
      <c r="I11" s="216">
        <f>SUM(C11:H11)</f>
        <v>491.40084</v>
      </c>
      <c r="J11" s="219">
        <v>423.719</v>
      </c>
      <c r="K11" s="201">
        <v>293.6411</v>
      </c>
      <c r="L11" s="201">
        <v>12.007384999999998</v>
      </c>
      <c r="M11" s="201">
        <v>67.22884</v>
      </c>
      <c r="N11" s="201">
        <v>72.91602</v>
      </c>
      <c r="O11" s="201">
        <v>2.687215</v>
      </c>
      <c r="P11" s="220">
        <f>SUM(K11:O11)</f>
        <v>448.48055999999997</v>
      </c>
      <c r="Q11" s="221">
        <f>I11-P11</f>
        <v>42.92028000000005</v>
      </c>
      <c r="R11" s="222" t="e">
        <f>#REF!/'Part-I'!P13</f>
        <v>#REF!</v>
      </c>
      <c r="S11" s="222">
        <v>274.403636</v>
      </c>
      <c r="T11" s="222">
        <f>P11-S11</f>
        <v>174.07692399999996</v>
      </c>
      <c r="U11" s="218">
        <v>61.85</v>
      </c>
      <c r="V11" s="223"/>
      <c r="W11" s="223">
        <f>P11-'[1]Part-II'!P13</f>
        <v>35.578899999999976</v>
      </c>
      <c r="X11" s="223">
        <f>M11-'[1]Part-II'!M13</f>
        <v>19.174850000000006</v>
      </c>
      <c r="Y11" s="222">
        <f>I11-P11</f>
        <v>42.92028000000005</v>
      </c>
      <c r="Z11" s="224">
        <f>P11/I11</f>
        <v>0.9126572921609168</v>
      </c>
      <c r="AA11" s="225">
        <f>(K11)/'Part-I'!P13</f>
        <v>136.1117473073833</v>
      </c>
      <c r="AB11" s="226">
        <f>(K11/P11)*100</f>
        <v>65.47465513332395</v>
      </c>
    </row>
    <row r="12" spans="1:28" s="187" customFormat="1" ht="15">
      <c r="A12" s="215">
        <v>2</v>
      </c>
      <c r="B12" s="215" t="s">
        <v>24</v>
      </c>
      <c r="C12" s="216">
        <v>32.12</v>
      </c>
      <c r="D12" s="216"/>
      <c r="E12" s="216"/>
      <c r="F12" s="227">
        <v>403.36606</v>
      </c>
      <c r="G12" s="218"/>
      <c r="H12" s="216"/>
      <c r="I12" s="216">
        <f aca="true" t="shared" si="0" ref="I12:I23">SUM(C12:H12)</f>
        <v>435.48606</v>
      </c>
      <c r="J12" s="219">
        <v>491.739</v>
      </c>
      <c r="K12" s="228">
        <v>234.33463</v>
      </c>
      <c r="L12" s="229">
        <v>13.368330000000002</v>
      </c>
      <c r="M12" s="229">
        <v>43.770724</v>
      </c>
      <c r="N12" s="229">
        <v>25.34332</v>
      </c>
      <c r="O12" s="229">
        <v>7.224859999999999</v>
      </c>
      <c r="P12" s="220">
        <f>SUM(K12:O12)</f>
        <v>324.04186400000003</v>
      </c>
      <c r="Q12" s="221">
        <f aca="true" t="shared" si="1" ref="Q12:Q25">I12-P12</f>
        <v>111.44419599999998</v>
      </c>
      <c r="R12" s="222" t="e">
        <f>#REF!/'Part-I'!P14</f>
        <v>#REF!</v>
      </c>
      <c r="S12" s="222">
        <v>304.41071</v>
      </c>
      <c r="T12" s="222">
        <f aca="true" t="shared" si="2" ref="T12:T23">P12-S12</f>
        <v>19.631154000000038</v>
      </c>
      <c r="U12" s="218">
        <v>36.857749999999996</v>
      </c>
      <c r="V12" s="223"/>
      <c r="W12" s="223">
        <f>P12-'[1]Part-II'!P14</f>
        <v>-274.6960959999999</v>
      </c>
      <c r="X12" s="223">
        <f>M12-'[1]Part-II'!M14</f>
        <v>-93.97798599999999</v>
      </c>
      <c r="Y12" s="222">
        <f aca="true" t="shared" si="3" ref="Y12:Y23">I12-P12</f>
        <v>111.44419599999998</v>
      </c>
      <c r="Z12" s="224">
        <f aca="true" t="shared" si="4" ref="Z12:Z23">P12/I12</f>
        <v>0.7440923918437252</v>
      </c>
      <c r="AA12" s="225">
        <f>(K12)/'Part-I'!P14</f>
        <v>303.24373673585586</v>
      </c>
      <c r="AB12" s="226">
        <f>(K12/P12)*100</f>
        <v>72.3161591244272</v>
      </c>
    </row>
    <row r="13" spans="1:28" s="187" customFormat="1" ht="23.25">
      <c r="A13" s="215">
        <v>3</v>
      </c>
      <c r="B13" s="215" t="s">
        <v>25</v>
      </c>
      <c r="C13" s="216">
        <v>43.37</v>
      </c>
      <c r="D13" s="216"/>
      <c r="E13" s="216"/>
      <c r="F13" s="217">
        <v>2292.83531</v>
      </c>
      <c r="G13" s="218"/>
      <c r="H13" s="216"/>
      <c r="I13" s="216">
        <f t="shared" si="0"/>
        <v>2336.20531</v>
      </c>
      <c r="J13" s="219">
        <v>1404.787</v>
      </c>
      <c r="K13" s="201">
        <v>1177.61018</v>
      </c>
      <c r="L13" s="218">
        <v>53.70354</v>
      </c>
      <c r="M13" s="201">
        <f>862.4094425-1.24122</f>
        <v>861.1682225</v>
      </c>
      <c r="N13" s="201">
        <v>26.9073625</v>
      </c>
      <c r="O13" s="218">
        <v>16.88695</v>
      </c>
      <c r="P13" s="220">
        <f aca="true" t="shared" si="5" ref="P13:P25">SUM(K13:O13)</f>
        <v>2136.2762549999998</v>
      </c>
      <c r="Q13" s="221">
        <f t="shared" si="1"/>
        <v>199.92905500000006</v>
      </c>
      <c r="R13" s="222">
        <f>K13/'Part-I'!P15</f>
        <v>146.12397350533192</v>
      </c>
      <c r="S13" s="222">
        <v>959.12689</v>
      </c>
      <c r="T13" s="222">
        <f t="shared" si="2"/>
        <v>1177.1493649999998</v>
      </c>
      <c r="U13" s="218">
        <v>166.16731999999996</v>
      </c>
      <c r="V13" s="223"/>
      <c r="W13" s="223">
        <f>P13-'[1]Part-II'!P15</f>
        <v>1286.8296449999998</v>
      </c>
      <c r="X13" s="223">
        <f>M13-'[1]Part-II'!M15</f>
        <v>688.5223824999999</v>
      </c>
      <c r="Y13" s="222">
        <f t="shared" si="3"/>
        <v>199.92905500000006</v>
      </c>
      <c r="Z13" s="224">
        <f t="shared" si="4"/>
        <v>0.9144214533952926</v>
      </c>
      <c r="AA13" s="225">
        <f>(K13)/'Part-I'!P15</f>
        <v>146.12397350533192</v>
      </c>
      <c r="AB13" s="226">
        <f aca="true" t="shared" si="6" ref="AB13:AB23">(K13/P13)*100</f>
        <v>55.12443333317862</v>
      </c>
    </row>
    <row r="14" spans="1:28" s="236" customFormat="1" ht="23.25">
      <c r="A14" s="215">
        <v>4</v>
      </c>
      <c r="B14" s="215" t="s">
        <v>26</v>
      </c>
      <c r="C14" s="230">
        <v>64.68</v>
      </c>
      <c r="D14" s="230"/>
      <c r="E14" s="230"/>
      <c r="F14" s="217">
        <v>1316.49759</v>
      </c>
      <c r="G14" s="225"/>
      <c r="H14" s="230"/>
      <c r="I14" s="230">
        <f t="shared" si="0"/>
        <v>1381.17759</v>
      </c>
      <c r="J14" s="231">
        <v>932.783</v>
      </c>
      <c r="K14" s="201">
        <v>732.12875</v>
      </c>
      <c r="L14" s="201">
        <v>39.44315</v>
      </c>
      <c r="M14" s="201">
        <v>291.45234999999997</v>
      </c>
      <c r="N14" s="201">
        <v>11.65361</v>
      </c>
      <c r="O14" s="201">
        <v>17.5496</v>
      </c>
      <c r="P14" s="232">
        <f t="shared" si="5"/>
        <v>1092.22746</v>
      </c>
      <c r="Q14" s="233">
        <f t="shared" si="1"/>
        <v>288.95012999999994</v>
      </c>
      <c r="R14" s="228" t="e">
        <f>#REF!/'Part-I'!#REF!</f>
        <v>#REF!</v>
      </c>
      <c r="S14" s="228">
        <v>292.43390999999997</v>
      </c>
      <c r="T14" s="228">
        <f t="shared" si="2"/>
        <v>799.7935500000001</v>
      </c>
      <c r="U14" s="225">
        <v>44.84509000000001</v>
      </c>
      <c r="V14" s="229"/>
      <c r="W14" s="229">
        <f>P14-'[1]Part-II'!P16</f>
        <v>772.12005</v>
      </c>
      <c r="X14" s="229">
        <f>M14-'[1]Part-II'!M16</f>
        <v>229.43514999999996</v>
      </c>
      <c r="Y14" s="228">
        <f t="shared" si="3"/>
        <v>288.95012999999994</v>
      </c>
      <c r="Z14" s="234">
        <f t="shared" si="4"/>
        <v>0.7907943684490276</v>
      </c>
      <c r="AA14" s="225">
        <f>(K14)/'Part-I'!P16</f>
        <v>259.83481032200365</v>
      </c>
      <c r="AB14" s="235">
        <f t="shared" si="6"/>
        <v>67.03079503238271</v>
      </c>
    </row>
    <row r="15" spans="1:28" s="187" customFormat="1" ht="15">
      <c r="A15" s="215">
        <v>5</v>
      </c>
      <c r="B15" s="215" t="s">
        <v>27</v>
      </c>
      <c r="C15" s="216">
        <v>17.85</v>
      </c>
      <c r="D15" s="216"/>
      <c r="E15" s="216"/>
      <c r="F15" s="254">
        <v>1329.7758</v>
      </c>
      <c r="G15" s="218"/>
      <c r="H15" s="216"/>
      <c r="I15" s="216">
        <f t="shared" si="0"/>
        <v>1347.6257999999998</v>
      </c>
      <c r="J15" s="219">
        <v>835.027</v>
      </c>
      <c r="K15" s="293">
        <v>728.5455</v>
      </c>
      <c r="L15" s="293">
        <v>56.534009999999995</v>
      </c>
      <c r="M15" s="293">
        <v>285.28256999999996</v>
      </c>
      <c r="N15" s="284">
        <v>42.7833</v>
      </c>
      <c r="O15" s="293">
        <v>10.46132</v>
      </c>
      <c r="P15" s="220">
        <f t="shared" si="5"/>
        <v>1123.6066999999998</v>
      </c>
      <c r="Q15" s="221">
        <f t="shared" si="1"/>
        <v>224.01909999999998</v>
      </c>
      <c r="R15" s="222" t="e">
        <f>#REF!/'Part-I'!P17</f>
        <v>#REF!</v>
      </c>
      <c r="S15" s="222">
        <v>214.06911</v>
      </c>
      <c r="T15" s="222">
        <f t="shared" si="2"/>
        <v>909.5375899999998</v>
      </c>
      <c r="U15" s="218">
        <v>90.28120000000001</v>
      </c>
      <c r="V15" s="223">
        <v>4.31379</v>
      </c>
      <c r="W15" s="223">
        <f>P15-'[1]Part-II'!P17</f>
        <v>532.1272299999998</v>
      </c>
      <c r="X15" s="223">
        <f>M15-'[1]Part-II'!M17</f>
        <v>126.16353999999995</v>
      </c>
      <c r="Y15" s="222">
        <f t="shared" si="3"/>
        <v>224.01909999999998</v>
      </c>
      <c r="Z15" s="224">
        <f t="shared" si="4"/>
        <v>0.8337675785073275</v>
      </c>
      <c r="AA15" s="225">
        <f>(K15)/'Part-I'!P17</f>
        <v>171.86365469947557</v>
      </c>
      <c r="AB15" s="226">
        <f t="shared" si="6"/>
        <v>64.83990350004144</v>
      </c>
    </row>
    <row r="16" spans="1:28" s="187" customFormat="1" ht="23.25">
      <c r="A16" s="215">
        <v>6</v>
      </c>
      <c r="B16" s="215" t="s">
        <v>28</v>
      </c>
      <c r="C16" s="216">
        <v>10.19</v>
      </c>
      <c r="D16" s="216"/>
      <c r="E16" s="216"/>
      <c r="F16" s="217">
        <v>1454.60922</v>
      </c>
      <c r="G16" s="218"/>
      <c r="H16" s="216"/>
      <c r="I16" s="216">
        <f t="shared" si="0"/>
        <v>1464.79922</v>
      </c>
      <c r="J16" s="219">
        <v>1376.041</v>
      </c>
      <c r="K16" s="294">
        <v>762.82833</v>
      </c>
      <c r="L16" s="294">
        <v>50.7891</v>
      </c>
      <c r="M16" s="294">
        <v>408.00686</v>
      </c>
      <c r="N16" s="294">
        <v>17.89915</v>
      </c>
      <c r="O16" s="294">
        <v>19.23854</v>
      </c>
      <c r="P16" s="220">
        <f t="shared" si="5"/>
        <v>1258.76198</v>
      </c>
      <c r="Q16" s="221">
        <f t="shared" si="1"/>
        <v>206.0372400000001</v>
      </c>
      <c r="R16" s="222">
        <f>K16/'Part-I'!P18</f>
        <v>149.83683751517364</v>
      </c>
      <c r="S16" s="222">
        <v>530.32122</v>
      </c>
      <c r="T16" s="222">
        <f t="shared" si="2"/>
        <v>728.44076</v>
      </c>
      <c r="U16" s="218">
        <v>81.51</v>
      </c>
      <c r="V16" s="223"/>
      <c r="W16" s="223">
        <f>P16-'[1]Part-II'!P18</f>
        <v>626.36344</v>
      </c>
      <c r="X16" s="223">
        <f>M16-'[1]Part-II'!M18</f>
        <v>231.72628000000003</v>
      </c>
      <c r="Y16" s="222">
        <f t="shared" si="3"/>
        <v>206.0372400000001</v>
      </c>
      <c r="Z16" s="224">
        <f t="shared" si="4"/>
        <v>0.8593409682454637</v>
      </c>
      <c r="AA16" s="225">
        <f>(K16)/'Part-I'!P18</f>
        <v>149.83683751517364</v>
      </c>
      <c r="AB16" s="226">
        <f t="shared" si="6"/>
        <v>60.60147526858096</v>
      </c>
    </row>
    <row r="17" spans="1:28" s="187" customFormat="1" ht="23.25">
      <c r="A17" s="215">
        <v>7</v>
      </c>
      <c r="B17" s="215" t="s">
        <v>135</v>
      </c>
      <c r="C17" s="216">
        <v>11.67</v>
      </c>
      <c r="D17" s="216"/>
      <c r="E17" s="216"/>
      <c r="F17" s="217">
        <v>861.05992</v>
      </c>
      <c r="G17" s="218"/>
      <c r="H17" s="216"/>
      <c r="I17" s="216">
        <f t="shared" si="0"/>
        <v>872.72992</v>
      </c>
      <c r="J17" s="219">
        <v>913.594</v>
      </c>
      <c r="K17" s="229">
        <v>494.48866</v>
      </c>
      <c r="L17" s="229">
        <v>32.52503</v>
      </c>
      <c r="M17" s="229">
        <v>217.52253</v>
      </c>
      <c r="N17" s="229">
        <v>10.29098</v>
      </c>
      <c r="O17" s="229">
        <v>18.64627</v>
      </c>
      <c r="P17" s="220">
        <f t="shared" si="5"/>
        <v>773.4734699999999</v>
      </c>
      <c r="Q17" s="221">
        <f t="shared" si="1"/>
        <v>99.25645000000009</v>
      </c>
      <c r="R17" s="222">
        <f>K17/'Part-I'!P19</f>
        <v>130.00030496220833</v>
      </c>
      <c r="S17" s="222">
        <v>325.64736</v>
      </c>
      <c r="T17" s="222">
        <f t="shared" si="2"/>
        <v>447.8261099999999</v>
      </c>
      <c r="U17" s="218">
        <v>84.90853</v>
      </c>
      <c r="V17" s="223"/>
      <c r="W17" s="223">
        <f>P17-'[1]Part-II'!P19</f>
        <v>230.45790999999986</v>
      </c>
      <c r="X17" s="223">
        <f>M17-'[1]Part-II'!M19</f>
        <v>85.597805</v>
      </c>
      <c r="Y17" s="222">
        <f t="shared" si="3"/>
        <v>99.25645000000009</v>
      </c>
      <c r="Z17" s="224">
        <f t="shared" si="4"/>
        <v>0.886268996025712</v>
      </c>
      <c r="AA17" s="225">
        <f>(K17)/'Part-I'!P19</f>
        <v>130.00030496220833</v>
      </c>
      <c r="AB17" s="226">
        <f t="shared" si="6"/>
        <v>63.93091413982176</v>
      </c>
    </row>
    <row r="18" spans="1:28" s="187" customFormat="1" ht="23.25">
      <c r="A18" s="215">
        <v>8</v>
      </c>
      <c r="B18" s="215" t="s">
        <v>30</v>
      </c>
      <c r="C18" s="216">
        <v>26.38</v>
      </c>
      <c r="D18" s="216"/>
      <c r="E18" s="216"/>
      <c r="F18" s="217">
        <v>670.48992</v>
      </c>
      <c r="G18" s="218"/>
      <c r="H18" s="216"/>
      <c r="I18" s="216">
        <f t="shared" si="0"/>
        <v>696.86992</v>
      </c>
      <c r="J18" s="219">
        <v>701.96</v>
      </c>
      <c r="K18" s="201">
        <v>380.82781</v>
      </c>
      <c r="L18" s="201">
        <v>31.72905</v>
      </c>
      <c r="M18" s="201">
        <v>146.54585</v>
      </c>
      <c r="N18" s="201">
        <v>9.03736</v>
      </c>
      <c r="O18" s="201">
        <v>11.451929999999999</v>
      </c>
      <c r="P18" s="220">
        <f t="shared" si="5"/>
        <v>579.592</v>
      </c>
      <c r="Q18" s="221">
        <f t="shared" si="1"/>
        <v>117.27792</v>
      </c>
      <c r="R18" s="222">
        <f>K18/'Part-I'!P20</f>
        <v>241.4061196546522</v>
      </c>
      <c r="S18" s="222">
        <v>367.82944</v>
      </c>
      <c r="T18" s="222">
        <f t="shared" si="2"/>
        <v>211.76256</v>
      </c>
      <c r="U18" s="218">
        <v>95.95</v>
      </c>
      <c r="V18" s="223"/>
      <c r="W18" s="223">
        <f>P18-'[1]Part-II'!P20</f>
        <v>178.8060999999999</v>
      </c>
      <c r="X18" s="223">
        <f>M18-'[1]Part-II'!M20</f>
        <v>51.18344999999999</v>
      </c>
      <c r="Y18" s="222">
        <f t="shared" si="3"/>
        <v>117.27792</v>
      </c>
      <c r="Z18" s="224">
        <f t="shared" si="4"/>
        <v>0.8317075875509162</v>
      </c>
      <c r="AA18" s="225">
        <f>(K18)/'Part-I'!P20</f>
        <v>241.4061196546522</v>
      </c>
      <c r="AB18" s="226">
        <f t="shared" si="6"/>
        <v>65.70618814614419</v>
      </c>
    </row>
    <row r="19" spans="1:28" s="245" customFormat="1" ht="23.25">
      <c r="A19" s="238">
        <v>9</v>
      </c>
      <c r="B19" s="238" t="s">
        <v>31</v>
      </c>
      <c r="C19" s="239">
        <v>15.07</v>
      </c>
      <c r="D19" s="239"/>
      <c r="E19" s="239"/>
      <c r="F19" s="217">
        <v>497.27632</v>
      </c>
      <c r="G19" s="238"/>
      <c r="H19" s="239"/>
      <c r="I19" s="239">
        <f t="shared" si="0"/>
        <v>512.34632</v>
      </c>
      <c r="J19" s="240">
        <v>331.324</v>
      </c>
      <c r="K19" s="228">
        <v>292.31443</v>
      </c>
      <c r="L19" s="229">
        <v>20.22364</v>
      </c>
      <c r="M19" s="229">
        <v>78.76649</v>
      </c>
      <c r="N19" s="229">
        <v>4.0745499999999995</v>
      </c>
      <c r="O19" s="229">
        <v>4.75597</v>
      </c>
      <c r="P19" s="220">
        <f t="shared" si="5"/>
        <v>400.13508</v>
      </c>
      <c r="Q19" s="241">
        <f t="shared" si="1"/>
        <v>112.21123999999998</v>
      </c>
      <c r="R19" s="242" t="e">
        <f>#REF!/'Part-I'!P21</f>
        <v>#REF!</v>
      </c>
      <c r="S19" s="242">
        <v>147.30015999999998</v>
      </c>
      <c r="T19" s="242">
        <f t="shared" si="2"/>
        <v>252.83492000000004</v>
      </c>
      <c r="U19" s="238">
        <v>83.854181</v>
      </c>
      <c r="V19" s="243"/>
      <c r="W19" s="243">
        <f>P19-'[1]Part-II'!P21</f>
        <v>176.75931</v>
      </c>
      <c r="X19" s="223">
        <f>M19-'[1]Part-II'!M21</f>
        <v>66.82557</v>
      </c>
      <c r="Y19" s="242">
        <f t="shared" si="3"/>
        <v>112.21123999999998</v>
      </c>
      <c r="Z19" s="244">
        <f t="shared" si="4"/>
        <v>0.7809855646079394</v>
      </c>
      <c r="AA19" s="225">
        <f>(K19)/'Part-I'!P21</f>
        <v>125.79101991987298</v>
      </c>
      <c r="AB19" s="226">
        <f t="shared" si="6"/>
        <v>73.0539371854125</v>
      </c>
    </row>
    <row r="20" spans="1:30" s="187" customFormat="1" ht="23.25">
      <c r="A20" s="215">
        <v>10</v>
      </c>
      <c r="B20" s="215" t="s">
        <v>32</v>
      </c>
      <c r="C20" s="216">
        <v>58.6</v>
      </c>
      <c r="D20" s="216"/>
      <c r="E20" s="216"/>
      <c r="F20" s="217">
        <v>604.18079</v>
      </c>
      <c r="G20" s="218"/>
      <c r="H20" s="216"/>
      <c r="I20" s="216">
        <f t="shared" si="0"/>
        <v>662.78079</v>
      </c>
      <c r="J20" s="219">
        <v>1330.263</v>
      </c>
      <c r="K20" s="201">
        <v>240.07820999999998</v>
      </c>
      <c r="L20" s="201">
        <v>13.18658</v>
      </c>
      <c r="M20" s="201">
        <v>121.21898999999999</v>
      </c>
      <c r="N20" s="201">
        <v>13.577659999999998</v>
      </c>
      <c r="O20" s="201">
        <v>8.10554</v>
      </c>
      <c r="P20" s="220">
        <f t="shared" si="5"/>
        <v>396.16697999999997</v>
      </c>
      <c r="Q20" s="221">
        <f t="shared" si="1"/>
        <v>266.61381000000006</v>
      </c>
      <c r="R20" s="222">
        <f>K20/'Part-I'!P22</f>
        <v>97.80109257116786</v>
      </c>
      <c r="S20" s="222">
        <v>266.27575</v>
      </c>
      <c r="T20" s="222">
        <f t="shared" si="2"/>
        <v>129.89122999999995</v>
      </c>
      <c r="U20" s="218">
        <v>80.17361999999999</v>
      </c>
      <c r="V20" s="223"/>
      <c r="W20" s="223">
        <f>P20-'[1]Part-II'!P22</f>
        <v>-158.56725000000006</v>
      </c>
      <c r="X20" s="223">
        <f>M20-'[1]Part-II'!M22</f>
        <v>-25.880120000000005</v>
      </c>
      <c r="Y20" s="222">
        <f t="shared" si="3"/>
        <v>266.61381000000006</v>
      </c>
      <c r="Z20" s="224">
        <f t="shared" si="4"/>
        <v>0.5977345541351613</v>
      </c>
      <c r="AA20" s="225">
        <f>(K20)/'Part-I'!P22</f>
        <v>97.80109257116786</v>
      </c>
      <c r="AB20" s="226">
        <f t="shared" si="6"/>
        <v>60.6002574974825</v>
      </c>
      <c r="AD20" s="246"/>
    </row>
    <row r="21" spans="1:28" s="187" customFormat="1" ht="23.25">
      <c r="A21" s="215">
        <v>11</v>
      </c>
      <c r="B21" s="215" t="s">
        <v>33</v>
      </c>
      <c r="C21" s="216">
        <v>24.69</v>
      </c>
      <c r="D21" s="216"/>
      <c r="E21" s="216"/>
      <c r="F21" s="217">
        <v>267.77739</v>
      </c>
      <c r="G21" s="218"/>
      <c r="H21" s="216"/>
      <c r="I21" s="216">
        <f t="shared" si="0"/>
        <v>292.46739</v>
      </c>
      <c r="J21" s="219">
        <v>362.931</v>
      </c>
      <c r="K21" s="228">
        <v>180.7217</v>
      </c>
      <c r="L21" s="229">
        <v>9.9097</v>
      </c>
      <c r="M21" s="229">
        <v>22.02555</v>
      </c>
      <c r="N21" s="229">
        <v>11.0095</v>
      </c>
      <c r="O21" s="229">
        <v>6.50959</v>
      </c>
      <c r="P21" s="220">
        <f t="shared" si="5"/>
        <v>230.17604</v>
      </c>
      <c r="Q21" s="221">
        <f t="shared" si="1"/>
        <v>62.29135000000002</v>
      </c>
      <c r="R21" s="222">
        <f>K21/'Part-I'!P23</f>
        <v>136.1440527937443</v>
      </c>
      <c r="S21" s="222">
        <v>73.37846</v>
      </c>
      <c r="T21" s="222">
        <f t="shared" si="2"/>
        <v>156.79757999999998</v>
      </c>
      <c r="U21" s="218">
        <v>29.66637</v>
      </c>
      <c r="V21" s="223"/>
      <c r="W21" s="223">
        <f>P21-'[1]Part-II'!P23</f>
        <v>-29.679820000000007</v>
      </c>
      <c r="X21" s="223">
        <f>M21-'[1]Part-II'!M23</f>
        <v>-13.691330000000004</v>
      </c>
      <c r="Y21" s="222">
        <f t="shared" si="3"/>
        <v>62.29135000000002</v>
      </c>
      <c r="Z21" s="224">
        <f t="shared" si="4"/>
        <v>0.7870143744914604</v>
      </c>
      <c r="AA21" s="225">
        <f>(K21)/'Part-I'!P23</f>
        <v>136.1440527937443</v>
      </c>
      <c r="AB21" s="226">
        <f t="shared" si="6"/>
        <v>78.51455781409742</v>
      </c>
    </row>
    <row r="22" spans="1:28" s="187" customFormat="1" ht="23.25">
      <c r="A22" s="215">
        <v>12</v>
      </c>
      <c r="B22" s="215" t="s">
        <v>34</v>
      </c>
      <c r="C22" s="216">
        <v>40.06</v>
      </c>
      <c r="D22" s="216"/>
      <c r="E22" s="216"/>
      <c r="F22" s="217">
        <v>398.55629</v>
      </c>
      <c r="G22" s="218"/>
      <c r="H22" s="216"/>
      <c r="I22" s="216">
        <f t="shared" si="0"/>
        <v>438.61629</v>
      </c>
      <c r="J22" s="219">
        <v>438.433</v>
      </c>
      <c r="K22" s="229">
        <v>197.1057</v>
      </c>
      <c r="L22" s="229">
        <v>10.17991</v>
      </c>
      <c r="M22" s="229">
        <v>61.929010000000005</v>
      </c>
      <c r="N22" s="229">
        <v>9.39299</v>
      </c>
      <c r="O22" s="229">
        <v>5.6422799999999995</v>
      </c>
      <c r="P22" s="220">
        <f t="shared" si="5"/>
        <v>284.24989000000005</v>
      </c>
      <c r="Q22" s="221">
        <f t="shared" si="1"/>
        <v>154.36639999999994</v>
      </c>
      <c r="R22" s="222" t="e">
        <f>#REF!/'Part-I'!P24</f>
        <v>#REF!</v>
      </c>
      <c r="S22" s="222">
        <v>158.22349</v>
      </c>
      <c r="T22" s="222">
        <f t="shared" si="2"/>
        <v>126.02640000000005</v>
      </c>
      <c r="U22" s="218">
        <v>52.48554</v>
      </c>
      <c r="V22" s="223"/>
      <c r="W22" s="223">
        <f>P22-'[1]Part-II'!P24</f>
        <v>60.07465000000005</v>
      </c>
      <c r="X22" s="223">
        <f>M22-'[1]Part-II'!M24</f>
        <v>20.938875000000003</v>
      </c>
      <c r="Y22" s="222">
        <f t="shared" si="3"/>
        <v>154.36639999999994</v>
      </c>
      <c r="Z22" s="224">
        <f t="shared" si="4"/>
        <v>0.6480604949715845</v>
      </c>
      <c r="AA22" s="225">
        <f>(K22)/'Part-I'!P24</f>
        <v>128.48379169409878</v>
      </c>
      <c r="AB22" s="226">
        <f t="shared" si="6"/>
        <v>69.34240150453532</v>
      </c>
    </row>
    <row r="23" spans="1:28" s="187" customFormat="1" ht="29.25">
      <c r="A23" s="215">
        <v>13</v>
      </c>
      <c r="B23" s="215" t="s">
        <v>35</v>
      </c>
      <c r="C23" s="216">
        <v>41.81</v>
      </c>
      <c r="D23" s="216"/>
      <c r="E23" s="216"/>
      <c r="F23" s="254">
        <v>636.57684</v>
      </c>
      <c r="G23" s="218"/>
      <c r="H23" s="216"/>
      <c r="I23" s="216">
        <f t="shared" si="0"/>
        <v>678.3868399999999</v>
      </c>
      <c r="J23" s="219">
        <v>435.79</v>
      </c>
      <c r="K23" s="201">
        <v>399.31932</v>
      </c>
      <c r="L23" s="201">
        <v>20.56754</v>
      </c>
      <c r="M23" s="201">
        <v>117.61518</v>
      </c>
      <c r="N23" s="201">
        <v>20.40616</v>
      </c>
      <c r="O23" s="201">
        <v>6.3933</v>
      </c>
      <c r="P23" s="220">
        <f t="shared" si="5"/>
        <v>564.3014999999999</v>
      </c>
      <c r="Q23" s="233">
        <f t="shared" si="1"/>
        <v>114.08533999999997</v>
      </c>
      <c r="R23" s="228">
        <f>K23/'Part-I'!P25</f>
        <v>303.77576605909377</v>
      </c>
      <c r="S23" s="228">
        <v>198.21515</v>
      </c>
      <c r="T23" s="228">
        <f t="shared" si="2"/>
        <v>366.0863499999999</v>
      </c>
      <c r="U23" s="218">
        <v>61.02503</v>
      </c>
      <c r="V23" s="223"/>
      <c r="W23" s="223">
        <f>P23-'[1]Part-II'!P25</f>
        <v>141.11860499999995</v>
      </c>
      <c r="X23" s="223">
        <f>M23-'[1]Part-II'!M25</f>
        <v>73.0954</v>
      </c>
      <c r="Y23" s="228">
        <f t="shared" si="3"/>
        <v>114.08533999999997</v>
      </c>
      <c r="Z23" s="234">
        <f t="shared" si="4"/>
        <v>0.8318284888899083</v>
      </c>
      <c r="AA23" s="225">
        <f>(K23)/'Part-I'!P25</f>
        <v>303.77576605909377</v>
      </c>
      <c r="AB23" s="226">
        <f t="shared" si="6"/>
        <v>70.76346952825752</v>
      </c>
    </row>
    <row r="24" spans="1:28" s="350" customFormat="1" ht="27.75">
      <c r="A24" s="342"/>
      <c r="B24" s="343" t="s">
        <v>5</v>
      </c>
      <c r="C24" s="344">
        <f aca="true" t="shared" si="7" ref="C24:H24">SUM(C11:C23)</f>
        <v>409.99</v>
      </c>
      <c r="D24" s="344">
        <f t="shared" si="7"/>
        <v>0</v>
      </c>
      <c r="E24" s="344">
        <f t="shared" si="7"/>
        <v>0</v>
      </c>
      <c r="F24" s="404">
        <f>SUM(F11:F23)</f>
        <v>11200.90229</v>
      </c>
      <c r="G24" s="404"/>
      <c r="H24" s="344">
        <f t="shared" si="7"/>
        <v>0</v>
      </c>
      <c r="I24" s="344">
        <f aca="true" t="shared" si="8" ref="I24:U24">SUM(I11:I23)</f>
        <v>11610.89229</v>
      </c>
      <c r="J24" s="345">
        <f>SUM(J10:J23)</f>
        <v>9987.391000000003</v>
      </c>
      <c r="K24" s="346">
        <f t="shared" si="8"/>
        <v>6113.94432</v>
      </c>
      <c r="L24" s="346">
        <f t="shared" si="8"/>
        <v>364.166965</v>
      </c>
      <c r="M24" s="346">
        <f t="shared" si="8"/>
        <v>2722.5331664999994</v>
      </c>
      <c r="N24" s="346">
        <f t="shared" si="8"/>
        <v>275.29196249999995</v>
      </c>
      <c r="O24" s="346">
        <f t="shared" si="8"/>
        <v>135.55336500000004</v>
      </c>
      <c r="P24" s="346">
        <f t="shared" si="8"/>
        <v>9611.489779000001</v>
      </c>
      <c r="Q24" s="347">
        <f t="shared" si="8"/>
        <v>1999.4025109999998</v>
      </c>
      <c r="R24" s="347" t="e">
        <f t="shared" si="8"/>
        <v>#REF!</v>
      </c>
      <c r="S24" s="347">
        <f t="shared" si="8"/>
        <v>4111.635285999999</v>
      </c>
      <c r="T24" s="347">
        <f t="shared" si="8"/>
        <v>5499.854493</v>
      </c>
      <c r="U24" s="347">
        <f t="shared" si="8"/>
        <v>969.5746310000002</v>
      </c>
      <c r="V24" s="342"/>
      <c r="W24" s="348">
        <f>P24-'[1]Part-II'!P26</f>
        <v>3577.292674000003</v>
      </c>
      <c r="X24" s="348">
        <f>M24-'[1]Part-II'!M26</f>
        <v>1459.1138664999994</v>
      </c>
      <c r="Y24" s="349">
        <f>P24/146</f>
        <v>65.83212177397262</v>
      </c>
      <c r="Z24" s="349"/>
      <c r="AA24" s="342"/>
      <c r="AB24" s="342"/>
    </row>
    <row r="25" spans="1:29" s="187" customFormat="1" ht="29.25">
      <c r="A25" s="218">
        <v>1</v>
      </c>
      <c r="B25" s="225" t="s">
        <v>49</v>
      </c>
      <c r="C25" s="222">
        <v>171.41</v>
      </c>
      <c r="D25" s="222"/>
      <c r="E25" s="222"/>
      <c r="F25" s="216">
        <v>152.21385</v>
      </c>
      <c r="G25" s="216"/>
      <c r="H25" s="218"/>
      <c r="I25" s="216">
        <f>SUM(C25:H25)</f>
        <v>323.62385</v>
      </c>
      <c r="J25" s="248"/>
      <c r="K25" s="249">
        <v>92.43</v>
      </c>
      <c r="L25" s="249"/>
      <c r="M25" s="249"/>
      <c r="N25" s="249"/>
      <c r="O25" s="249"/>
      <c r="P25" s="221">
        <f t="shared" si="5"/>
        <v>92.43</v>
      </c>
      <c r="Q25" s="233">
        <f t="shared" si="1"/>
        <v>231.19385</v>
      </c>
      <c r="R25" s="222"/>
      <c r="S25" s="222">
        <v>83.25</v>
      </c>
      <c r="T25" s="222"/>
      <c r="U25" s="222"/>
      <c r="V25" s="218"/>
      <c r="W25" s="218"/>
      <c r="X25" s="218"/>
      <c r="Y25" s="222">
        <f>SUM(K13:O13)</f>
        <v>2136.2762549999998</v>
      </c>
      <c r="Z25" s="222"/>
      <c r="AA25" s="225"/>
      <c r="AB25" s="218"/>
      <c r="AC25" s="187" t="s">
        <v>112</v>
      </c>
    </row>
    <row r="26" spans="1:28" s="187" customFormat="1" ht="29.25">
      <c r="A26" s="218">
        <v>2</v>
      </c>
      <c r="B26" s="225" t="s">
        <v>102</v>
      </c>
      <c r="C26" s="222">
        <v>155.93</v>
      </c>
      <c r="D26" s="222"/>
      <c r="E26" s="222"/>
      <c r="F26" s="222">
        <v>14200</v>
      </c>
      <c r="G26" s="222">
        <v>1244.44</v>
      </c>
      <c r="H26" s="222">
        <v>10.36733</v>
      </c>
      <c r="I26" s="216">
        <f>SUM(C26:H26)</f>
        <v>15610.73733</v>
      </c>
      <c r="J26" s="248"/>
      <c r="K26" s="249"/>
      <c r="L26" s="249"/>
      <c r="M26" s="249"/>
      <c r="N26" s="249">
        <f>21.22393+2+9+10</f>
        <v>42.223929999999996</v>
      </c>
      <c r="O26" s="221">
        <f>14.36405+0.75704+0.83302+3.45416</f>
        <v>19.40827</v>
      </c>
      <c r="P26" s="221">
        <f>N26+O26</f>
        <v>61.6322</v>
      </c>
      <c r="Q26" s="221"/>
      <c r="R26" s="222"/>
      <c r="S26" s="222">
        <v>29.33462</v>
      </c>
      <c r="T26" s="222"/>
      <c r="U26" s="222"/>
      <c r="V26" s="218"/>
      <c r="W26" s="218"/>
      <c r="X26" s="218"/>
      <c r="Y26" s="223"/>
      <c r="Z26" s="223"/>
      <c r="AA26" s="225"/>
      <c r="AB26" s="218"/>
    </row>
    <row r="27" spans="1:28" s="236" customFormat="1" ht="36.75" customHeight="1">
      <c r="A27" s="225"/>
      <c r="B27" s="247" t="s">
        <v>5</v>
      </c>
      <c r="C27" s="230">
        <f>SUM(C25:C26)</f>
        <v>327.34000000000003</v>
      </c>
      <c r="D27" s="230">
        <f aca="true" t="shared" si="9" ref="D27:O27">SUM(D25:D26)</f>
        <v>0</v>
      </c>
      <c r="E27" s="230">
        <f>SUM(E25:E26)</f>
        <v>0</v>
      </c>
      <c r="F27" s="230">
        <f>F26</f>
        <v>14200</v>
      </c>
      <c r="G27" s="230">
        <f>SUM(G25:G26)</f>
        <v>1244.44</v>
      </c>
      <c r="H27" s="230">
        <f>SUM(H26:H26)</f>
        <v>10.36733</v>
      </c>
      <c r="I27" s="230">
        <f>SUM(I25:I26)</f>
        <v>15934.36118</v>
      </c>
      <c r="J27" s="247"/>
      <c r="K27" s="233">
        <f t="shared" si="9"/>
        <v>92.43</v>
      </c>
      <c r="L27" s="233">
        <f t="shared" si="9"/>
        <v>0</v>
      </c>
      <c r="M27" s="233">
        <f t="shared" si="9"/>
        <v>0</v>
      </c>
      <c r="N27" s="233">
        <f t="shared" si="9"/>
        <v>42.223929999999996</v>
      </c>
      <c r="O27" s="233">
        <f t="shared" si="9"/>
        <v>19.40827</v>
      </c>
      <c r="P27" s="233">
        <f>SUM(K27:O27)</f>
        <v>154.06220000000002</v>
      </c>
      <c r="Q27" s="233"/>
      <c r="R27" s="228"/>
      <c r="S27" s="233">
        <f>SUM(N27:R27)</f>
        <v>215.69440000000003</v>
      </c>
      <c r="T27" s="228"/>
      <c r="U27" s="228"/>
      <c r="V27" s="225"/>
      <c r="W27" s="225"/>
      <c r="X27" s="225"/>
      <c r="Y27" s="229"/>
      <c r="Z27" s="228"/>
      <c r="AA27" s="225"/>
      <c r="AB27" s="225"/>
    </row>
    <row r="28" spans="1:28" s="236" customFormat="1" ht="27.75">
      <c r="A28" s="225"/>
      <c r="B28" s="225" t="s">
        <v>50</v>
      </c>
      <c r="C28" s="228">
        <f aca="true" t="shared" si="10" ref="C28:O28">C24+C27</f>
        <v>737.33</v>
      </c>
      <c r="D28" s="228">
        <f t="shared" si="10"/>
        <v>0</v>
      </c>
      <c r="E28" s="228">
        <f>E27</f>
        <v>0</v>
      </c>
      <c r="F28" s="228">
        <f>F27</f>
        <v>14200</v>
      </c>
      <c r="G28" s="228">
        <f>G24+G27</f>
        <v>1244.44</v>
      </c>
      <c r="H28" s="228">
        <f t="shared" si="10"/>
        <v>10.36733</v>
      </c>
      <c r="I28" s="228">
        <f>SUM(C28:H28)</f>
        <v>16192.13733</v>
      </c>
      <c r="J28" s="228"/>
      <c r="K28" s="229">
        <f t="shared" si="10"/>
        <v>6206.37432</v>
      </c>
      <c r="L28" s="229">
        <f t="shared" si="10"/>
        <v>364.166965</v>
      </c>
      <c r="M28" s="229">
        <f t="shared" si="10"/>
        <v>2722.5331664999994</v>
      </c>
      <c r="N28" s="229">
        <f t="shared" si="10"/>
        <v>317.51589249999995</v>
      </c>
      <c r="O28" s="229">
        <f t="shared" si="10"/>
        <v>154.96163500000006</v>
      </c>
      <c r="P28" s="229">
        <f>P24+P27</f>
        <v>9765.551979000002</v>
      </c>
      <c r="Q28" s="228">
        <f>I28-P28</f>
        <v>6426.585350999998</v>
      </c>
      <c r="R28" s="340">
        <v>5238.43376</v>
      </c>
      <c r="S28" s="229">
        <f>S24+S27</f>
        <v>4327.329685999999</v>
      </c>
      <c r="T28" s="340"/>
      <c r="U28" s="228">
        <f>P28-R28</f>
        <v>4527.118219000002</v>
      </c>
      <c r="V28" s="341"/>
      <c r="W28" s="225"/>
      <c r="X28" s="225"/>
      <c r="Y28" s="228"/>
      <c r="Z28" s="234">
        <f>P28/I28</f>
        <v>0.6031045673573225</v>
      </c>
      <c r="AA28" s="250"/>
      <c r="AB28" s="225"/>
    </row>
    <row r="29" spans="1:35" s="141" customFormat="1" ht="27" customHeight="1" thickBot="1">
      <c r="A29" s="169"/>
      <c r="B29" s="170"/>
      <c r="C29" s="162"/>
      <c r="D29" s="162"/>
      <c r="E29" s="162"/>
      <c r="F29" s="295">
        <v>11200.9</v>
      </c>
      <c r="G29" s="162"/>
      <c r="H29" s="162"/>
      <c r="I29" s="162"/>
      <c r="J29" s="162"/>
      <c r="K29" s="181"/>
      <c r="L29" s="181"/>
      <c r="M29" s="181"/>
      <c r="N29" s="181"/>
      <c r="O29" s="181"/>
      <c r="P29" s="297"/>
      <c r="Q29" s="171"/>
      <c r="R29" s="172"/>
      <c r="S29" s="172"/>
      <c r="T29" s="173"/>
      <c r="U29" s="126"/>
      <c r="V29" s="126"/>
      <c r="W29" s="126"/>
      <c r="X29" s="126"/>
      <c r="Y29" s="158"/>
      <c r="Z29" s="182"/>
      <c r="AA29" s="183"/>
      <c r="AB29" s="169"/>
      <c r="AC29" s="169"/>
      <c r="AD29" s="169"/>
      <c r="AE29" s="169"/>
      <c r="AF29" s="169"/>
      <c r="AG29" s="169"/>
      <c r="AH29" s="169"/>
      <c r="AI29" s="169"/>
    </row>
    <row r="30" spans="1:35" s="3" customFormat="1" ht="33" customHeight="1">
      <c r="A30" s="148"/>
      <c r="B30" s="395" t="s">
        <v>152</v>
      </c>
      <c r="C30" s="396"/>
      <c r="D30" s="396"/>
      <c r="E30" s="396"/>
      <c r="F30" s="396"/>
      <c r="G30" s="396"/>
      <c r="H30" s="396"/>
      <c r="I30" s="396"/>
      <c r="J30" s="397"/>
      <c r="K30" s="146"/>
      <c r="L30" s="146"/>
      <c r="M30" s="149"/>
      <c r="N30" s="146"/>
      <c r="O30" s="134"/>
      <c r="Y30" s="131"/>
      <c r="Z30" s="125"/>
      <c r="AA30" s="128"/>
      <c r="AB30" s="126"/>
      <c r="AC30" s="126"/>
      <c r="AD30" s="126"/>
      <c r="AE30" s="126"/>
      <c r="AF30" s="126"/>
      <c r="AG30" s="126"/>
      <c r="AH30" s="126"/>
      <c r="AI30" s="126"/>
    </row>
    <row r="31" spans="1:35" s="3" customFormat="1" ht="41.25" customHeight="1">
      <c r="A31" s="148"/>
      <c r="B31" s="398"/>
      <c r="C31" s="399"/>
      <c r="D31" s="399"/>
      <c r="E31" s="399"/>
      <c r="F31" s="399"/>
      <c r="G31" s="399"/>
      <c r="H31" s="399"/>
      <c r="I31" s="399"/>
      <c r="J31" s="400"/>
      <c r="K31" s="146"/>
      <c r="L31" s="146"/>
      <c r="M31" s="146"/>
      <c r="N31" s="146" t="s">
        <v>143</v>
      </c>
      <c r="O31" s="134"/>
      <c r="Y31" s="125"/>
      <c r="Z31" s="125"/>
      <c r="AA31" s="128"/>
      <c r="AB31" s="126"/>
      <c r="AC31" s="126"/>
      <c r="AD31" s="126"/>
      <c r="AE31" s="126"/>
      <c r="AF31" s="126"/>
      <c r="AG31" s="126"/>
      <c r="AH31" s="126"/>
      <c r="AI31" s="126"/>
    </row>
    <row r="32" spans="1:35" s="3" customFormat="1" ht="27" customHeight="1">
      <c r="A32" s="126"/>
      <c r="B32" s="398"/>
      <c r="C32" s="399"/>
      <c r="D32" s="399"/>
      <c r="E32" s="399"/>
      <c r="F32" s="399"/>
      <c r="G32" s="399"/>
      <c r="H32" s="399"/>
      <c r="I32" s="399"/>
      <c r="J32" s="400"/>
      <c r="K32" s="150"/>
      <c r="L32" s="146"/>
      <c r="M32" s="151"/>
      <c r="N32" s="152" t="s">
        <v>128</v>
      </c>
      <c r="O32" s="138"/>
      <c r="P32" s="297"/>
      <c r="Q32" s="298"/>
      <c r="R32" s="298"/>
      <c r="S32" s="298"/>
      <c r="T32" s="298"/>
      <c r="U32" s="298"/>
      <c r="V32" s="298"/>
      <c r="W32" s="298"/>
      <c r="X32" s="298"/>
      <c r="Y32" s="125"/>
      <c r="Z32" s="125"/>
      <c r="AA32" s="128"/>
      <c r="AB32" s="126"/>
      <c r="AC32" s="126"/>
      <c r="AD32" s="126"/>
      <c r="AE32" s="126"/>
      <c r="AF32" s="126"/>
      <c r="AG32" s="126"/>
      <c r="AH32" s="126"/>
      <c r="AI32" s="126"/>
    </row>
    <row r="33" spans="1:35" s="3" customFormat="1" ht="22.5" customHeight="1">
      <c r="A33" s="126"/>
      <c r="B33" s="398"/>
      <c r="C33" s="399"/>
      <c r="D33" s="399"/>
      <c r="E33" s="399"/>
      <c r="F33" s="399"/>
      <c r="G33" s="399"/>
      <c r="H33" s="399"/>
      <c r="I33" s="399"/>
      <c r="J33" s="400"/>
      <c r="K33" s="147"/>
      <c r="L33" s="146"/>
      <c r="M33" s="146"/>
      <c r="N33" s="152" t="s">
        <v>109</v>
      </c>
      <c r="O33" s="137"/>
      <c r="P33" s="297"/>
      <c r="Q33" s="299"/>
      <c r="R33" s="298"/>
      <c r="S33" s="298"/>
      <c r="T33" s="298"/>
      <c r="U33" s="298"/>
      <c r="V33" s="298"/>
      <c r="W33" s="298"/>
      <c r="X33" s="298"/>
      <c r="Y33" s="125"/>
      <c r="Z33" s="125"/>
      <c r="AA33" s="128"/>
      <c r="AB33" s="126"/>
      <c r="AC33" s="126"/>
      <c r="AD33" s="126"/>
      <c r="AE33" s="126"/>
      <c r="AF33" s="126"/>
      <c r="AG33" s="126"/>
      <c r="AH33" s="126"/>
      <c r="AI33" s="126"/>
    </row>
    <row r="34" spans="1:35" s="3" customFormat="1" ht="25.5" customHeight="1" thickBot="1">
      <c r="A34" s="126"/>
      <c r="B34" s="401"/>
      <c r="C34" s="402"/>
      <c r="D34" s="402"/>
      <c r="E34" s="402"/>
      <c r="F34" s="402"/>
      <c r="G34" s="402"/>
      <c r="H34" s="402"/>
      <c r="I34" s="402"/>
      <c r="J34" s="403"/>
      <c r="K34" s="146"/>
      <c r="L34" s="146"/>
      <c r="M34" s="153"/>
      <c r="N34" s="154" t="s">
        <v>129</v>
      </c>
      <c r="O34" s="139"/>
      <c r="P34" s="297"/>
      <c r="Q34" s="299"/>
      <c r="R34" s="298"/>
      <c r="S34" s="298"/>
      <c r="T34" s="298"/>
      <c r="U34" s="298"/>
      <c r="V34" s="298"/>
      <c r="W34" s="298"/>
      <c r="X34" s="298"/>
      <c r="Y34" s="125"/>
      <c r="Z34" s="125"/>
      <c r="AA34" s="128"/>
      <c r="AB34" s="126"/>
      <c r="AC34" s="126"/>
      <c r="AD34" s="126"/>
      <c r="AE34" s="126"/>
      <c r="AF34" s="126"/>
      <c r="AG34" s="126"/>
      <c r="AH34" s="126"/>
      <c r="AI34" s="126"/>
    </row>
    <row r="35" spans="2:24" ht="29.25">
      <c r="B35" s="155"/>
      <c r="C35" s="156"/>
      <c r="D35" s="157"/>
      <c r="E35" s="158"/>
      <c r="F35" s="159"/>
      <c r="G35" s="159"/>
      <c r="H35" s="160"/>
      <c r="M35" s="153"/>
      <c r="N35" s="152" t="s">
        <v>111</v>
      </c>
      <c r="O35" s="139"/>
      <c r="P35" s="297"/>
      <c r="Q35" s="300"/>
      <c r="R35" s="300"/>
      <c r="S35" s="300"/>
      <c r="T35" s="300"/>
      <c r="U35" s="300"/>
      <c r="V35" s="300"/>
      <c r="W35" s="300"/>
      <c r="X35" s="300"/>
    </row>
  </sheetData>
  <sheetProtection/>
  <mergeCells count="30">
    <mergeCell ref="V8:V10"/>
    <mergeCell ref="W8:W10"/>
    <mergeCell ref="R8:R10"/>
    <mergeCell ref="S8:S10"/>
    <mergeCell ref="T8:T10"/>
    <mergeCell ref="U8:U10"/>
    <mergeCell ref="Q8:Q10"/>
    <mergeCell ref="A7:A9"/>
    <mergeCell ref="I7:I9"/>
    <mergeCell ref="K7:P7"/>
    <mergeCell ref="J7:J9"/>
    <mergeCell ref="K8:K9"/>
    <mergeCell ref="L8:L9"/>
    <mergeCell ref="M8:M9"/>
    <mergeCell ref="P8:P9"/>
    <mergeCell ref="N8:O8"/>
    <mergeCell ref="A1:P1"/>
    <mergeCell ref="A3:P3"/>
    <mergeCell ref="A4:P4"/>
    <mergeCell ref="H7:H9"/>
    <mergeCell ref="F7:G7"/>
    <mergeCell ref="F8:F9"/>
    <mergeCell ref="G8:G9"/>
    <mergeCell ref="B30:J34"/>
    <mergeCell ref="F24:G24"/>
    <mergeCell ref="E8:E9"/>
    <mergeCell ref="B7:B9"/>
    <mergeCell ref="C7:C9"/>
    <mergeCell ref="D8:D9"/>
    <mergeCell ref="D7:E7"/>
  </mergeCells>
  <printOptions horizontalCentered="1"/>
  <pageMargins left="0.1968503937007874" right="0.1968503937007874" top="0.1968503937007874" bottom="0.1968503937007874" header="0.5118110236220472" footer="0.5118110236220472"/>
  <pageSetup horizontalDpi="600" verticalDpi="600" orientation="landscape" paperSize="9" scale="53" r:id="rId3"/>
  <legacyDrawing r:id="rId2"/>
</worksheet>
</file>

<file path=xl/worksheets/sheet3.xml><?xml version="1.0" encoding="utf-8"?>
<worksheet xmlns="http://schemas.openxmlformats.org/spreadsheetml/2006/main" xmlns:r="http://schemas.openxmlformats.org/officeDocument/2006/relationships">
  <dimension ref="A1:BM28"/>
  <sheetViews>
    <sheetView view="pageBreakPreview" zoomScale="70" zoomScaleNormal="85" zoomScaleSheetLayoutView="70" zoomScalePageLayoutView="0" workbookViewId="0" topLeftCell="F1">
      <selection activeCell="W14" sqref="W14"/>
    </sheetView>
  </sheetViews>
  <sheetFormatPr defaultColWidth="9.140625" defaultRowHeight="15"/>
  <cols>
    <col min="1" max="1" width="4.140625" style="12" customWidth="1"/>
    <col min="2" max="2" width="18.57421875" style="28" customWidth="1"/>
    <col min="3" max="4" width="7.57421875" style="12" customWidth="1"/>
    <col min="5" max="5" width="9.57421875" style="12" customWidth="1"/>
    <col min="6" max="6" width="7.57421875" style="12" customWidth="1"/>
    <col min="7" max="7" width="9.00390625" style="12" customWidth="1"/>
    <col min="8" max="8" width="12.8515625" style="12" customWidth="1"/>
    <col min="9" max="9" width="7.57421875" style="12" customWidth="1"/>
    <col min="10" max="10" width="8.8515625" style="12" customWidth="1"/>
    <col min="11" max="17" width="7.57421875" style="12" customWidth="1"/>
    <col min="18" max="18" width="10.00390625" style="12" customWidth="1"/>
    <col min="19" max="19" width="8.421875" style="12" customWidth="1"/>
    <col min="20" max="20" width="7.57421875" style="12" customWidth="1"/>
    <col min="21" max="26" width="8.00390625" style="12" customWidth="1"/>
    <col min="27" max="27" width="9.00390625" style="12" customWidth="1"/>
    <col min="28" max="29" width="8.00390625" style="12" customWidth="1"/>
    <col min="30" max="30" width="9.57421875" style="12" customWidth="1"/>
    <col min="31" max="38" width="8.00390625" style="12" customWidth="1"/>
    <col min="39" max="40" width="7.00390625" style="12" customWidth="1"/>
    <col min="41" max="41" width="7.57421875" style="12" customWidth="1"/>
    <col min="42" max="42" width="6.57421875" style="12" customWidth="1"/>
    <col min="43" max="43" width="6.7109375" style="12" customWidth="1"/>
    <col min="44" max="44" width="7.57421875" style="12" customWidth="1"/>
    <col min="45" max="45" width="7.7109375" style="12" customWidth="1"/>
    <col min="46" max="46" width="6.28125" style="12" customWidth="1"/>
    <col min="47" max="47" width="7.57421875" style="12" customWidth="1"/>
    <col min="48" max="48" width="8.28125" style="12" customWidth="1"/>
    <col min="49" max="49" width="6.421875" style="12" customWidth="1"/>
    <col min="50" max="50" width="7.57421875" style="12" customWidth="1"/>
    <col min="51" max="51" width="6.00390625" style="12" customWidth="1"/>
    <col min="52" max="52" width="6.28125" style="12" customWidth="1"/>
    <col min="53" max="53" width="7.57421875" style="12" customWidth="1"/>
    <col min="54" max="54" width="6.28125" style="12" customWidth="1"/>
    <col min="55" max="55" width="6.57421875" style="12" customWidth="1"/>
    <col min="56" max="56" width="7.00390625" style="12" customWidth="1"/>
    <col min="57" max="57" width="6.421875" style="12" bestFit="1" customWidth="1"/>
    <col min="58" max="58" width="8.7109375" style="12" bestFit="1" customWidth="1"/>
    <col min="59" max="59" width="8.8515625" style="12" bestFit="1" customWidth="1"/>
    <col min="60" max="60" width="6.57421875" style="12" customWidth="1"/>
    <col min="61" max="61" width="8.28125" style="12" bestFit="1" customWidth="1"/>
    <col min="62" max="62" width="6.7109375" style="12" customWidth="1"/>
    <col min="63" max="16384" width="9.140625" style="12" customWidth="1"/>
  </cols>
  <sheetData>
    <row r="1" spans="1:62" s="8" customFormat="1" ht="16.5">
      <c r="A1" s="6"/>
      <c r="B1" s="7"/>
      <c r="Q1" s="420" t="s">
        <v>104</v>
      </c>
      <c r="R1" s="420"/>
      <c r="S1" s="420"/>
      <c r="T1" s="420"/>
      <c r="AJ1" s="420" t="s">
        <v>104</v>
      </c>
      <c r="AK1" s="420"/>
      <c r="AL1" s="420"/>
      <c r="AM1" s="9"/>
      <c r="AN1" s="9"/>
      <c r="BH1" s="420" t="s">
        <v>104</v>
      </c>
      <c r="BI1" s="420"/>
      <c r="BJ1" s="420"/>
    </row>
    <row r="2" spans="1:62" s="10" customFormat="1" ht="22.5" customHeight="1">
      <c r="A2" s="421" t="s">
        <v>131</v>
      </c>
      <c r="B2" s="421"/>
      <c r="C2" s="421"/>
      <c r="D2" s="421"/>
      <c r="E2" s="421"/>
      <c r="F2" s="421"/>
      <c r="G2" s="421"/>
      <c r="H2" s="421"/>
      <c r="I2" s="421"/>
      <c r="J2" s="421"/>
      <c r="K2" s="421"/>
      <c r="L2" s="421"/>
      <c r="M2" s="421"/>
      <c r="N2" s="421"/>
      <c r="O2" s="421"/>
      <c r="P2" s="421"/>
      <c r="Q2" s="421"/>
      <c r="R2" s="421"/>
      <c r="S2" s="421"/>
      <c r="T2" s="421"/>
      <c r="U2" s="421" t="s">
        <v>131</v>
      </c>
      <c r="V2" s="421"/>
      <c r="W2" s="421"/>
      <c r="X2" s="421"/>
      <c r="Y2" s="421"/>
      <c r="Z2" s="421"/>
      <c r="AA2" s="421"/>
      <c r="AB2" s="421"/>
      <c r="AC2" s="421"/>
      <c r="AD2" s="421"/>
      <c r="AE2" s="421"/>
      <c r="AF2" s="421"/>
      <c r="AG2" s="421"/>
      <c r="AH2" s="421"/>
      <c r="AI2" s="421"/>
      <c r="AJ2" s="421"/>
      <c r="AK2" s="421"/>
      <c r="AL2" s="421"/>
      <c r="AM2" s="421" t="s">
        <v>131</v>
      </c>
      <c r="AN2" s="421"/>
      <c r="AO2" s="421"/>
      <c r="AP2" s="421"/>
      <c r="AQ2" s="421"/>
      <c r="AR2" s="421"/>
      <c r="AS2" s="421"/>
      <c r="AT2" s="421"/>
      <c r="AU2" s="421"/>
      <c r="AV2" s="421"/>
      <c r="AW2" s="421"/>
      <c r="AX2" s="421"/>
      <c r="AY2" s="421"/>
      <c r="AZ2" s="421"/>
      <c r="BA2" s="421"/>
      <c r="BB2" s="421"/>
      <c r="BC2" s="421"/>
      <c r="BD2" s="421"/>
      <c r="BE2" s="421"/>
      <c r="BF2" s="421"/>
      <c r="BG2" s="421"/>
      <c r="BH2" s="421"/>
      <c r="BI2" s="421"/>
      <c r="BJ2" s="421"/>
    </row>
    <row r="3" spans="1:40" ht="15" customHeight="1">
      <c r="A3" s="11"/>
      <c r="B3" s="11"/>
      <c r="U3" s="11"/>
      <c r="V3" s="11"/>
      <c r="AM3" s="11"/>
      <c r="AN3" s="11"/>
    </row>
    <row r="4" spans="1:62" s="13" customFormat="1" ht="19.5" customHeight="1">
      <c r="A4" s="422" t="s">
        <v>37</v>
      </c>
      <c r="B4" s="422"/>
      <c r="C4" s="422"/>
      <c r="D4" s="422"/>
      <c r="E4" s="422"/>
      <c r="F4" s="422"/>
      <c r="G4" s="422"/>
      <c r="H4" s="422"/>
      <c r="I4" s="422"/>
      <c r="J4" s="422"/>
      <c r="K4" s="422"/>
      <c r="L4" s="422"/>
      <c r="M4" s="422"/>
      <c r="N4" s="422"/>
      <c r="O4" s="422"/>
      <c r="P4" s="422"/>
      <c r="Q4" s="422"/>
      <c r="R4" s="422"/>
      <c r="S4" s="422"/>
      <c r="T4" s="422"/>
      <c r="U4" s="422" t="s">
        <v>37</v>
      </c>
      <c r="V4" s="422"/>
      <c r="W4" s="422"/>
      <c r="X4" s="422"/>
      <c r="Y4" s="422"/>
      <c r="Z4" s="422"/>
      <c r="AA4" s="422"/>
      <c r="AB4" s="422"/>
      <c r="AC4" s="422"/>
      <c r="AD4" s="422"/>
      <c r="AE4" s="422"/>
      <c r="AF4" s="422"/>
      <c r="AG4" s="422"/>
      <c r="AH4" s="422"/>
      <c r="AI4" s="422"/>
      <c r="AJ4" s="422"/>
      <c r="AK4" s="422"/>
      <c r="AL4" s="422"/>
      <c r="AM4" s="422" t="s">
        <v>37</v>
      </c>
      <c r="AN4" s="422"/>
      <c r="AO4" s="422"/>
      <c r="AP4" s="422"/>
      <c r="AQ4" s="422"/>
      <c r="AR4" s="422"/>
      <c r="AS4" s="422"/>
      <c r="AT4" s="422"/>
      <c r="AU4" s="422"/>
      <c r="AV4" s="422"/>
      <c r="AW4" s="422"/>
      <c r="AX4" s="422"/>
      <c r="AY4" s="422"/>
      <c r="AZ4" s="422"/>
      <c r="BA4" s="422"/>
      <c r="BB4" s="422"/>
      <c r="BC4" s="422"/>
      <c r="BD4" s="422"/>
      <c r="BE4" s="422"/>
      <c r="BF4" s="422"/>
      <c r="BG4" s="422"/>
      <c r="BH4" s="422"/>
      <c r="BI4" s="422"/>
      <c r="BJ4" s="422"/>
    </row>
    <row r="5" spans="1:40" ht="13.5" customHeight="1">
      <c r="A5" s="14"/>
      <c r="B5" s="14"/>
      <c r="U5" s="14"/>
      <c r="V5" s="14"/>
      <c r="AM5" s="14"/>
      <c r="AN5" s="14"/>
    </row>
    <row r="6" spans="1:62" s="15" customFormat="1" ht="22.5" customHeight="1">
      <c r="A6" s="423" t="s">
        <v>147</v>
      </c>
      <c r="B6" s="423"/>
      <c r="C6" s="423"/>
      <c r="D6" s="423"/>
      <c r="E6" s="423"/>
      <c r="F6" s="423"/>
      <c r="G6" s="423"/>
      <c r="H6" s="423"/>
      <c r="I6" s="423"/>
      <c r="J6" s="423"/>
      <c r="K6" s="423"/>
      <c r="L6" s="423"/>
      <c r="M6" s="423"/>
      <c r="N6" s="423"/>
      <c r="O6" s="423"/>
      <c r="P6" s="423"/>
      <c r="Q6" s="423"/>
      <c r="R6" s="423"/>
      <c r="S6" s="423"/>
      <c r="T6" s="423"/>
      <c r="U6" s="423" t="s">
        <v>147</v>
      </c>
      <c r="V6" s="423"/>
      <c r="W6" s="423"/>
      <c r="X6" s="423"/>
      <c r="Y6" s="423"/>
      <c r="Z6" s="423"/>
      <c r="AA6" s="423"/>
      <c r="AB6" s="423"/>
      <c r="AC6" s="423"/>
      <c r="AD6" s="423"/>
      <c r="AE6" s="423"/>
      <c r="AF6" s="423"/>
      <c r="AG6" s="423"/>
      <c r="AH6" s="423"/>
      <c r="AI6" s="423"/>
      <c r="AJ6" s="423"/>
      <c r="AK6" s="423"/>
      <c r="AL6" s="423"/>
      <c r="AM6" s="423" t="s">
        <v>147</v>
      </c>
      <c r="AN6" s="423"/>
      <c r="AO6" s="423"/>
      <c r="AP6" s="423"/>
      <c r="AQ6" s="423"/>
      <c r="AR6" s="423"/>
      <c r="AS6" s="423"/>
      <c r="AT6" s="423"/>
      <c r="AU6" s="423"/>
      <c r="AV6" s="423"/>
      <c r="AW6" s="423"/>
      <c r="AX6" s="423"/>
      <c r="AY6" s="423"/>
      <c r="AZ6" s="423"/>
      <c r="BA6" s="423"/>
      <c r="BB6" s="423"/>
      <c r="BC6" s="423"/>
      <c r="BD6" s="423"/>
      <c r="BE6" s="423"/>
      <c r="BF6" s="423"/>
      <c r="BG6" s="423"/>
      <c r="BH6" s="423"/>
      <c r="BI6" s="423"/>
      <c r="BJ6" s="423"/>
    </row>
    <row r="7" spans="1:2" ht="13.5" customHeight="1">
      <c r="A7" s="14"/>
      <c r="B7" s="14"/>
    </row>
    <row r="8" spans="1:2" ht="21" customHeight="1">
      <c r="A8" s="16" t="s">
        <v>38</v>
      </c>
      <c r="B8" s="14"/>
    </row>
    <row r="9" spans="2:62" ht="33">
      <c r="B9" s="12"/>
      <c r="C9" s="431">
        <v>1</v>
      </c>
      <c r="D9" s="431"/>
      <c r="E9" s="431"/>
      <c r="F9" s="431"/>
      <c r="G9" s="431"/>
      <c r="H9" s="431"/>
      <c r="I9" s="431">
        <v>2</v>
      </c>
      <c r="J9" s="431"/>
      <c r="K9" s="431"/>
      <c r="L9" s="431"/>
      <c r="M9" s="431"/>
      <c r="N9" s="431"/>
      <c r="O9" s="431">
        <v>3</v>
      </c>
      <c r="P9" s="431"/>
      <c r="Q9" s="431"/>
      <c r="R9" s="431"/>
      <c r="S9" s="431"/>
      <c r="T9" s="431"/>
      <c r="U9" s="431">
        <v>4</v>
      </c>
      <c r="V9" s="431"/>
      <c r="W9" s="431"/>
      <c r="X9" s="431"/>
      <c r="Y9" s="431"/>
      <c r="Z9" s="431"/>
      <c r="AA9" s="431">
        <v>5</v>
      </c>
      <c r="AB9" s="431"/>
      <c r="AC9" s="431"/>
      <c r="AD9" s="431"/>
      <c r="AE9" s="431"/>
      <c r="AF9" s="431"/>
      <c r="AG9" s="432">
        <v>6</v>
      </c>
      <c r="AH9" s="432"/>
      <c r="AI9" s="432"/>
      <c r="AJ9" s="432"/>
      <c r="AK9" s="432"/>
      <c r="AL9" s="432"/>
      <c r="AM9" s="432">
        <v>7</v>
      </c>
      <c r="AN9" s="432"/>
      <c r="AO9" s="432"/>
      <c r="AP9" s="432"/>
      <c r="AQ9" s="432"/>
      <c r="AR9" s="432"/>
      <c r="AS9" s="432">
        <v>8</v>
      </c>
      <c r="AT9" s="432"/>
      <c r="AU9" s="432"/>
      <c r="AV9" s="432"/>
      <c r="AW9" s="432"/>
      <c r="AX9" s="432"/>
      <c r="AY9" s="432">
        <v>9</v>
      </c>
      <c r="AZ9" s="432"/>
      <c r="BA9" s="432"/>
      <c r="BB9" s="432"/>
      <c r="BC9" s="432"/>
      <c r="BD9" s="432"/>
      <c r="BE9" s="433">
        <v>10</v>
      </c>
      <c r="BF9" s="433"/>
      <c r="BG9" s="433"/>
      <c r="BH9" s="433"/>
      <c r="BI9" s="433"/>
      <c r="BJ9" s="433"/>
    </row>
    <row r="10" spans="1:62" s="17" customFormat="1" ht="22.5" customHeight="1">
      <c r="A10" s="424" t="s">
        <v>0</v>
      </c>
      <c r="B10" s="427" t="s">
        <v>105</v>
      </c>
      <c r="C10" s="416" t="s">
        <v>55</v>
      </c>
      <c r="D10" s="416"/>
      <c r="E10" s="416"/>
      <c r="F10" s="416"/>
      <c r="G10" s="416"/>
      <c r="H10" s="416"/>
      <c r="I10" s="411" t="s">
        <v>56</v>
      </c>
      <c r="J10" s="412"/>
      <c r="K10" s="412"/>
      <c r="L10" s="412"/>
      <c r="M10" s="412"/>
      <c r="N10" s="430"/>
      <c r="O10" s="411" t="s">
        <v>57</v>
      </c>
      <c r="P10" s="412"/>
      <c r="Q10" s="412"/>
      <c r="R10" s="412"/>
      <c r="S10" s="412"/>
      <c r="T10" s="430"/>
      <c r="U10" s="411" t="s">
        <v>106</v>
      </c>
      <c r="V10" s="412"/>
      <c r="W10" s="412"/>
      <c r="X10" s="412"/>
      <c r="Y10" s="412"/>
      <c r="Z10" s="412"/>
      <c r="AA10" s="411" t="s">
        <v>58</v>
      </c>
      <c r="AB10" s="412"/>
      <c r="AC10" s="412"/>
      <c r="AD10" s="412"/>
      <c r="AE10" s="412"/>
      <c r="AF10" s="412"/>
      <c r="AG10" s="416" t="s">
        <v>59</v>
      </c>
      <c r="AH10" s="416"/>
      <c r="AI10" s="416"/>
      <c r="AJ10" s="416"/>
      <c r="AK10" s="416"/>
      <c r="AL10" s="416"/>
      <c r="AM10" s="416" t="s">
        <v>60</v>
      </c>
      <c r="AN10" s="416"/>
      <c r="AO10" s="416"/>
      <c r="AP10" s="416"/>
      <c r="AQ10" s="416"/>
      <c r="AR10" s="416"/>
      <c r="AS10" s="416" t="s">
        <v>61</v>
      </c>
      <c r="AT10" s="416"/>
      <c r="AU10" s="416"/>
      <c r="AV10" s="416"/>
      <c r="AW10" s="416"/>
      <c r="AX10" s="416"/>
      <c r="AY10" s="416" t="s">
        <v>62</v>
      </c>
      <c r="AZ10" s="416"/>
      <c r="BA10" s="416"/>
      <c r="BB10" s="416"/>
      <c r="BC10" s="416"/>
      <c r="BD10" s="416"/>
      <c r="BE10" s="416" t="s">
        <v>110</v>
      </c>
      <c r="BF10" s="416"/>
      <c r="BG10" s="416"/>
      <c r="BH10" s="416"/>
      <c r="BI10" s="416"/>
      <c r="BJ10" s="416"/>
    </row>
    <row r="11" spans="1:62" s="17" customFormat="1" ht="28.5" customHeight="1">
      <c r="A11" s="425"/>
      <c r="B11" s="428"/>
      <c r="C11" s="416" t="s">
        <v>63</v>
      </c>
      <c r="D11" s="416"/>
      <c r="E11" s="416"/>
      <c r="F11" s="416" t="s">
        <v>64</v>
      </c>
      <c r="G11" s="416"/>
      <c r="H11" s="416"/>
      <c r="I11" s="416" t="s">
        <v>63</v>
      </c>
      <c r="J11" s="416"/>
      <c r="K11" s="416"/>
      <c r="L11" s="416" t="s">
        <v>64</v>
      </c>
      <c r="M11" s="416"/>
      <c r="N11" s="416"/>
      <c r="O11" s="416" t="s">
        <v>63</v>
      </c>
      <c r="P11" s="416"/>
      <c r="Q11" s="416"/>
      <c r="R11" s="416" t="s">
        <v>64</v>
      </c>
      <c r="S11" s="416"/>
      <c r="T11" s="416"/>
      <c r="U11" s="416" t="s">
        <v>63</v>
      </c>
      <c r="V11" s="416"/>
      <c r="W11" s="416"/>
      <c r="X11" s="416" t="s">
        <v>64</v>
      </c>
      <c r="Y11" s="416"/>
      <c r="Z11" s="416"/>
      <c r="AA11" s="416" t="s">
        <v>63</v>
      </c>
      <c r="AB11" s="416"/>
      <c r="AC11" s="416"/>
      <c r="AD11" s="416" t="s">
        <v>64</v>
      </c>
      <c r="AE11" s="416"/>
      <c r="AF11" s="416"/>
      <c r="AG11" s="416" t="s">
        <v>63</v>
      </c>
      <c r="AH11" s="416"/>
      <c r="AI11" s="416"/>
      <c r="AJ11" s="416" t="s">
        <v>64</v>
      </c>
      <c r="AK11" s="416"/>
      <c r="AL11" s="416"/>
      <c r="AM11" s="416" t="s">
        <v>63</v>
      </c>
      <c r="AN11" s="416"/>
      <c r="AO11" s="416"/>
      <c r="AP11" s="416" t="s">
        <v>64</v>
      </c>
      <c r="AQ11" s="416"/>
      <c r="AR11" s="416"/>
      <c r="AS11" s="416" t="s">
        <v>63</v>
      </c>
      <c r="AT11" s="416"/>
      <c r="AU11" s="416"/>
      <c r="AV11" s="416" t="s">
        <v>64</v>
      </c>
      <c r="AW11" s="416"/>
      <c r="AX11" s="416"/>
      <c r="AY11" s="416" t="s">
        <v>63</v>
      </c>
      <c r="AZ11" s="416"/>
      <c r="BA11" s="416"/>
      <c r="BB11" s="416" t="s">
        <v>64</v>
      </c>
      <c r="BC11" s="416"/>
      <c r="BD11" s="416"/>
      <c r="BE11" s="416" t="s">
        <v>63</v>
      </c>
      <c r="BF11" s="416"/>
      <c r="BG11" s="416"/>
      <c r="BH11" s="416" t="s">
        <v>64</v>
      </c>
      <c r="BI11" s="416"/>
      <c r="BJ11" s="416"/>
    </row>
    <row r="12" spans="1:62" s="18" customFormat="1" ht="28.5" customHeight="1">
      <c r="A12" s="426"/>
      <c r="B12" s="429"/>
      <c r="C12" s="415" t="s">
        <v>65</v>
      </c>
      <c r="D12" s="415"/>
      <c r="E12" s="413" t="s">
        <v>66</v>
      </c>
      <c r="F12" s="415" t="s">
        <v>65</v>
      </c>
      <c r="G12" s="415"/>
      <c r="H12" s="413" t="s">
        <v>66</v>
      </c>
      <c r="I12" s="415" t="s">
        <v>65</v>
      </c>
      <c r="J12" s="415"/>
      <c r="K12" s="413" t="s">
        <v>66</v>
      </c>
      <c r="L12" s="415" t="s">
        <v>65</v>
      </c>
      <c r="M12" s="415"/>
      <c r="N12" s="413" t="s">
        <v>66</v>
      </c>
      <c r="O12" s="415" t="s">
        <v>65</v>
      </c>
      <c r="P12" s="415"/>
      <c r="Q12" s="413" t="s">
        <v>66</v>
      </c>
      <c r="R12" s="415" t="s">
        <v>65</v>
      </c>
      <c r="S12" s="415"/>
      <c r="T12" s="413" t="s">
        <v>66</v>
      </c>
      <c r="U12" s="415" t="s">
        <v>65</v>
      </c>
      <c r="V12" s="415"/>
      <c r="W12" s="413" t="s">
        <v>66</v>
      </c>
      <c r="X12" s="415" t="s">
        <v>65</v>
      </c>
      <c r="Y12" s="415"/>
      <c r="Z12" s="413" t="s">
        <v>66</v>
      </c>
      <c r="AA12" s="415" t="s">
        <v>65</v>
      </c>
      <c r="AB12" s="415"/>
      <c r="AC12" s="413" t="s">
        <v>66</v>
      </c>
      <c r="AD12" s="415" t="s">
        <v>65</v>
      </c>
      <c r="AE12" s="415"/>
      <c r="AF12" s="413" t="s">
        <v>66</v>
      </c>
      <c r="AG12" s="415" t="s">
        <v>65</v>
      </c>
      <c r="AH12" s="415"/>
      <c r="AI12" s="413" t="s">
        <v>66</v>
      </c>
      <c r="AJ12" s="415" t="s">
        <v>65</v>
      </c>
      <c r="AK12" s="415"/>
      <c r="AL12" s="413" t="s">
        <v>66</v>
      </c>
      <c r="AM12" s="415" t="s">
        <v>65</v>
      </c>
      <c r="AN12" s="415"/>
      <c r="AO12" s="413" t="s">
        <v>66</v>
      </c>
      <c r="AP12" s="415" t="s">
        <v>65</v>
      </c>
      <c r="AQ12" s="415"/>
      <c r="AR12" s="413" t="s">
        <v>66</v>
      </c>
      <c r="AS12" s="415" t="s">
        <v>65</v>
      </c>
      <c r="AT12" s="415"/>
      <c r="AU12" s="413" t="s">
        <v>66</v>
      </c>
      <c r="AV12" s="415" t="s">
        <v>65</v>
      </c>
      <c r="AW12" s="415"/>
      <c r="AX12" s="413" t="s">
        <v>66</v>
      </c>
      <c r="AY12" s="415" t="s">
        <v>65</v>
      </c>
      <c r="AZ12" s="415"/>
      <c r="BA12" s="413" t="s">
        <v>66</v>
      </c>
      <c r="BB12" s="415" t="s">
        <v>65</v>
      </c>
      <c r="BC12" s="415"/>
      <c r="BD12" s="413" t="s">
        <v>66</v>
      </c>
      <c r="BE12" s="415" t="s">
        <v>65</v>
      </c>
      <c r="BF12" s="415"/>
      <c r="BG12" s="413" t="s">
        <v>66</v>
      </c>
      <c r="BH12" s="415" t="s">
        <v>65</v>
      </c>
      <c r="BI12" s="415"/>
      <c r="BJ12" s="413" t="s">
        <v>66</v>
      </c>
    </row>
    <row r="13" spans="1:62" s="22" customFormat="1" ht="13.5" customHeight="1">
      <c r="A13" s="19"/>
      <c r="B13" s="20"/>
      <c r="C13" s="21" t="s">
        <v>67</v>
      </c>
      <c r="D13" s="21" t="s">
        <v>68</v>
      </c>
      <c r="E13" s="414"/>
      <c r="F13" s="21" t="s">
        <v>67</v>
      </c>
      <c r="G13" s="21" t="s">
        <v>68</v>
      </c>
      <c r="H13" s="414"/>
      <c r="I13" s="21" t="s">
        <v>67</v>
      </c>
      <c r="J13" s="21" t="s">
        <v>69</v>
      </c>
      <c r="K13" s="414"/>
      <c r="L13" s="21" t="s">
        <v>67</v>
      </c>
      <c r="M13" s="21" t="s">
        <v>69</v>
      </c>
      <c r="N13" s="414"/>
      <c r="O13" s="21" t="s">
        <v>67</v>
      </c>
      <c r="P13" s="21" t="s">
        <v>70</v>
      </c>
      <c r="Q13" s="414"/>
      <c r="R13" s="21" t="s">
        <v>67</v>
      </c>
      <c r="S13" s="21" t="s">
        <v>70</v>
      </c>
      <c r="T13" s="414"/>
      <c r="U13" s="21" t="s">
        <v>67</v>
      </c>
      <c r="V13" s="21" t="s">
        <v>107</v>
      </c>
      <c r="W13" s="414"/>
      <c r="X13" s="21" t="s">
        <v>67</v>
      </c>
      <c r="Y13" s="21" t="s">
        <v>107</v>
      </c>
      <c r="Z13" s="414"/>
      <c r="AA13" s="21" t="s">
        <v>67</v>
      </c>
      <c r="AB13" s="21" t="s">
        <v>68</v>
      </c>
      <c r="AC13" s="414"/>
      <c r="AD13" s="21" t="s">
        <v>67</v>
      </c>
      <c r="AE13" s="21" t="s">
        <v>68</v>
      </c>
      <c r="AF13" s="414"/>
      <c r="AG13" s="21" t="s">
        <v>67</v>
      </c>
      <c r="AH13" s="21" t="s">
        <v>69</v>
      </c>
      <c r="AI13" s="414"/>
      <c r="AJ13" s="21" t="s">
        <v>67</v>
      </c>
      <c r="AK13" s="21" t="s">
        <v>69</v>
      </c>
      <c r="AL13" s="414"/>
      <c r="AM13" s="21" t="s">
        <v>67</v>
      </c>
      <c r="AN13" s="21" t="s">
        <v>70</v>
      </c>
      <c r="AO13" s="414"/>
      <c r="AP13" s="21" t="s">
        <v>67</v>
      </c>
      <c r="AQ13" s="21" t="s">
        <v>70</v>
      </c>
      <c r="AR13" s="414"/>
      <c r="AS13" s="21" t="s">
        <v>67</v>
      </c>
      <c r="AT13" s="21" t="s">
        <v>70</v>
      </c>
      <c r="AU13" s="414"/>
      <c r="AV13" s="21" t="s">
        <v>67</v>
      </c>
      <c r="AW13" s="21" t="s">
        <v>70</v>
      </c>
      <c r="AX13" s="414"/>
      <c r="AY13" s="418" t="s">
        <v>67</v>
      </c>
      <c r="AZ13" s="419"/>
      <c r="BA13" s="414"/>
      <c r="BB13" s="418" t="s">
        <v>67</v>
      </c>
      <c r="BC13" s="419"/>
      <c r="BD13" s="414"/>
      <c r="BE13" s="418" t="s">
        <v>67</v>
      </c>
      <c r="BF13" s="419"/>
      <c r="BG13" s="414"/>
      <c r="BH13" s="418" t="s">
        <v>67</v>
      </c>
      <c r="BI13" s="419"/>
      <c r="BJ13" s="414"/>
    </row>
    <row r="14" spans="1:65" s="26" customFormat="1" ht="90" customHeight="1">
      <c r="A14" s="23"/>
      <c r="B14" s="24" t="s">
        <v>108</v>
      </c>
      <c r="C14" s="91">
        <v>691</v>
      </c>
      <c r="D14" s="91">
        <v>1029707.2546908576</v>
      </c>
      <c r="E14" s="91">
        <v>697.74759</v>
      </c>
      <c r="F14" s="91">
        <v>406</v>
      </c>
      <c r="G14" s="91">
        <v>563137.2073236386</v>
      </c>
      <c r="H14" s="91">
        <v>320.19887499999993</v>
      </c>
      <c r="I14" s="91">
        <v>676</v>
      </c>
      <c r="J14" s="91">
        <v>302237.1046470588</v>
      </c>
      <c r="K14" s="91">
        <v>292.033</v>
      </c>
      <c r="L14" s="91">
        <v>189</v>
      </c>
      <c r="M14" s="91">
        <v>590.62</v>
      </c>
      <c r="N14" s="91">
        <v>45.73687</v>
      </c>
      <c r="O14" s="91">
        <v>446</v>
      </c>
      <c r="P14" s="91">
        <v>382.6000560481897</v>
      </c>
      <c r="Q14" s="91">
        <v>522.9657299999999</v>
      </c>
      <c r="R14" s="91">
        <v>247</v>
      </c>
      <c r="S14" s="91">
        <v>174.58471139356632</v>
      </c>
      <c r="T14" s="91">
        <v>275.73925</v>
      </c>
      <c r="U14" s="91">
        <v>125</v>
      </c>
      <c r="V14" s="91">
        <v>157.55350326139936</v>
      </c>
      <c r="W14" s="91">
        <v>70.786494</v>
      </c>
      <c r="X14" s="91">
        <v>10</v>
      </c>
      <c r="Y14" s="91">
        <v>3.958326359832636</v>
      </c>
      <c r="Z14" s="91">
        <v>3.03145</v>
      </c>
      <c r="AA14" s="91">
        <v>336</v>
      </c>
      <c r="AB14" s="91">
        <v>48865.794285714284</v>
      </c>
      <c r="AC14" s="91">
        <v>96.31148999999999</v>
      </c>
      <c r="AD14" s="91">
        <v>224</v>
      </c>
      <c r="AE14" s="91">
        <v>59930.295815295816</v>
      </c>
      <c r="AF14" s="91">
        <v>65.83052</v>
      </c>
      <c r="AG14" s="91">
        <v>949</v>
      </c>
      <c r="AH14" s="91">
        <v>18033.49841872523</v>
      </c>
      <c r="AI14" s="91">
        <v>740.4411699999999</v>
      </c>
      <c r="AJ14" s="91">
        <v>672</v>
      </c>
      <c r="AK14" s="91">
        <v>3182.4293363733836</v>
      </c>
      <c r="AL14" s="91">
        <v>353.56678999999997</v>
      </c>
      <c r="AM14" s="91">
        <v>578</v>
      </c>
      <c r="AN14" s="91">
        <v>1687.9705953119515</v>
      </c>
      <c r="AO14" s="91">
        <v>1602.9174800000003</v>
      </c>
      <c r="AP14" s="91">
        <v>452</v>
      </c>
      <c r="AQ14" s="91">
        <v>1063.2313295312053</v>
      </c>
      <c r="AR14" s="91">
        <v>909.1914099999999</v>
      </c>
      <c r="AS14" s="91">
        <v>1101</v>
      </c>
      <c r="AT14" s="91">
        <v>1544.461908654617</v>
      </c>
      <c r="AU14" s="91">
        <v>1989.2833500000004</v>
      </c>
      <c r="AV14" s="91">
        <v>823</v>
      </c>
      <c r="AW14" s="91">
        <v>429.43532337924614</v>
      </c>
      <c r="AX14" s="91">
        <v>1265.62226</v>
      </c>
      <c r="AY14" s="91">
        <v>0</v>
      </c>
      <c r="AZ14" s="91">
        <v>0</v>
      </c>
      <c r="BA14" s="91">
        <v>0</v>
      </c>
      <c r="BB14" s="91">
        <v>24</v>
      </c>
      <c r="BC14" s="91">
        <v>5.1</v>
      </c>
      <c r="BD14" s="91">
        <v>41.67072</v>
      </c>
      <c r="BE14" s="417">
        <v>4902</v>
      </c>
      <c r="BF14" s="417"/>
      <c r="BG14" s="25">
        <v>6012.486304000001</v>
      </c>
      <c r="BH14" s="417">
        <v>3047</v>
      </c>
      <c r="BI14" s="417"/>
      <c r="BJ14" s="25">
        <v>3280.5881449999997</v>
      </c>
      <c r="BK14" s="87">
        <v>9293.074449</v>
      </c>
      <c r="BL14" s="26">
        <v>9293.0744515</v>
      </c>
      <c r="BM14" s="88">
        <v>2.5000008463393897E-06</v>
      </c>
    </row>
    <row r="15" spans="1:65" s="26" customFormat="1" ht="90" customHeight="1">
      <c r="A15" s="92"/>
      <c r="B15" s="93"/>
      <c r="C15" s="94"/>
      <c r="D15" s="95"/>
      <c r="E15" s="95"/>
      <c r="F15" s="94"/>
      <c r="G15" s="95"/>
      <c r="H15" s="95"/>
      <c r="I15" s="94"/>
      <c r="J15" s="95"/>
      <c r="K15" s="95"/>
      <c r="L15" s="94"/>
      <c r="M15" s="95"/>
      <c r="N15" s="95"/>
      <c r="O15" s="94"/>
      <c r="P15" s="95"/>
      <c r="Q15" s="95"/>
      <c r="R15" s="106"/>
      <c r="S15" s="95"/>
      <c r="T15" s="95"/>
      <c r="U15" s="94"/>
      <c r="V15" s="95"/>
      <c r="W15" s="95"/>
      <c r="X15" s="94"/>
      <c r="Y15" s="95"/>
      <c r="Z15" s="95"/>
      <c r="AA15" s="94"/>
      <c r="AB15" s="95"/>
      <c r="AC15" s="95"/>
      <c r="AD15" s="94"/>
      <c r="AE15" s="95"/>
      <c r="AF15" s="95"/>
      <c r="AG15" s="94"/>
      <c r="AH15" s="95"/>
      <c r="AI15" s="95"/>
      <c r="AJ15" s="106"/>
      <c r="AK15" s="95"/>
      <c r="AL15" s="95"/>
      <c r="AM15" s="94"/>
      <c r="AN15" s="95"/>
      <c r="AO15" s="95"/>
      <c r="AP15" s="94"/>
      <c r="AQ15" s="95"/>
      <c r="AR15" s="95"/>
      <c r="AS15" s="94"/>
      <c r="AT15" s="95"/>
      <c r="AU15" s="95"/>
      <c r="AV15" s="94"/>
      <c r="AW15" s="95"/>
      <c r="AX15" s="95"/>
      <c r="AY15" s="95"/>
      <c r="AZ15" s="95"/>
      <c r="BA15" s="95"/>
      <c r="BB15" s="95"/>
      <c r="BC15" s="95"/>
      <c r="BD15" s="95"/>
      <c r="BE15" s="96"/>
      <c r="BF15" s="96"/>
      <c r="BG15" s="27"/>
      <c r="BH15" s="106"/>
      <c r="BI15" s="96"/>
      <c r="BJ15" s="27"/>
      <c r="BK15" s="87"/>
      <c r="BL15" s="87"/>
      <c r="BM15" s="88"/>
    </row>
    <row r="16" spans="18:65" ht="27.75">
      <c r="R16" s="55" t="s">
        <v>127</v>
      </c>
      <c r="AJ16" s="55" t="s">
        <v>127</v>
      </c>
      <c r="AN16" s="29"/>
      <c r="AO16" s="84"/>
      <c r="AP16" s="29"/>
      <c r="AQ16" s="29"/>
      <c r="AR16" s="84"/>
      <c r="AS16" s="29"/>
      <c r="AT16" s="29"/>
      <c r="BF16" s="29"/>
      <c r="BH16" s="55" t="s">
        <v>127</v>
      </c>
      <c r="BM16" s="29"/>
    </row>
    <row r="17" spans="18:60" ht="28.5">
      <c r="R17" s="56" t="s">
        <v>128</v>
      </c>
      <c r="AJ17" s="56" t="s">
        <v>128</v>
      </c>
      <c r="AN17" s="29"/>
      <c r="AO17" s="84"/>
      <c r="AP17" s="29"/>
      <c r="AQ17" s="29"/>
      <c r="AR17" s="84"/>
      <c r="AS17" s="29"/>
      <c r="AT17" s="29"/>
      <c r="BF17" s="30"/>
      <c r="BH17" s="56" t="s">
        <v>128</v>
      </c>
    </row>
    <row r="18" spans="18:60" ht="28.5">
      <c r="R18" s="56" t="s">
        <v>109</v>
      </c>
      <c r="AJ18" s="56" t="s">
        <v>109</v>
      </c>
      <c r="AN18" s="29"/>
      <c r="AO18" s="84"/>
      <c r="AP18" s="29"/>
      <c r="AQ18" s="29"/>
      <c r="AR18" s="84"/>
      <c r="AS18" s="29"/>
      <c r="AT18" s="29"/>
      <c r="BH18" s="56" t="s">
        <v>109</v>
      </c>
    </row>
    <row r="19" spans="18:60" ht="27.75">
      <c r="R19" s="57" t="s">
        <v>129</v>
      </c>
      <c r="AJ19" s="57" t="s">
        <v>129</v>
      </c>
      <c r="AN19" s="29"/>
      <c r="AO19" s="84"/>
      <c r="AP19" s="29"/>
      <c r="AQ19" s="29"/>
      <c r="AR19" s="84"/>
      <c r="AS19" s="29"/>
      <c r="AT19" s="29"/>
      <c r="BH19" s="57" t="s">
        <v>129</v>
      </c>
    </row>
    <row r="20" spans="18:60" ht="28.5">
      <c r="R20" s="56" t="s">
        <v>111</v>
      </c>
      <c r="AJ20" s="56" t="s">
        <v>111</v>
      </c>
      <c r="AN20" s="29"/>
      <c r="AO20" s="84"/>
      <c r="AP20" s="29"/>
      <c r="AQ20" s="29"/>
      <c r="AR20" s="84"/>
      <c r="AS20" s="29"/>
      <c r="AT20" s="29"/>
      <c r="BH20" s="56" t="s">
        <v>111</v>
      </c>
    </row>
    <row r="21" spans="40:46" ht="15">
      <c r="AN21" s="29"/>
      <c r="AO21" s="84"/>
      <c r="AP21" s="29"/>
      <c r="AQ21" s="29"/>
      <c r="AR21" s="84"/>
      <c r="AS21" s="29"/>
      <c r="AT21" s="29"/>
    </row>
    <row r="22" spans="40:46" ht="15">
      <c r="AN22" s="29"/>
      <c r="AO22" s="84"/>
      <c r="AP22" s="29"/>
      <c r="AQ22" s="29"/>
      <c r="AR22" s="84"/>
      <c r="AS22" s="29"/>
      <c r="AT22" s="29"/>
    </row>
    <row r="23" spans="40:46" ht="15">
      <c r="AN23" s="29"/>
      <c r="AO23" s="84"/>
      <c r="AP23" s="29"/>
      <c r="AQ23" s="29"/>
      <c r="AR23" s="84"/>
      <c r="AS23" s="29"/>
      <c r="AT23" s="29"/>
    </row>
    <row r="24" spans="40:46" ht="15">
      <c r="AN24" s="29"/>
      <c r="AO24" s="84"/>
      <c r="AP24" s="29"/>
      <c r="AQ24" s="29"/>
      <c r="AR24" s="84"/>
      <c r="AS24" s="29"/>
      <c r="AT24" s="29"/>
    </row>
    <row r="25" spans="40:46" ht="15">
      <c r="AN25" s="29"/>
      <c r="AO25" s="84"/>
      <c r="AP25" s="29"/>
      <c r="AQ25" s="29"/>
      <c r="AR25" s="84"/>
      <c r="AS25" s="29"/>
      <c r="AT25" s="29"/>
    </row>
    <row r="26" spans="40:46" ht="15">
      <c r="AN26" s="29"/>
      <c r="AO26" s="84"/>
      <c r="AP26" s="29"/>
      <c r="AQ26" s="29"/>
      <c r="AR26" s="84"/>
      <c r="AS26" s="29"/>
      <c r="AT26" s="29"/>
    </row>
    <row r="27" spans="40:46" ht="15">
      <c r="AN27" s="29"/>
      <c r="AO27" s="84"/>
      <c r="AP27" s="29"/>
      <c r="AQ27" s="29"/>
      <c r="AR27" s="84"/>
      <c r="AS27" s="29"/>
      <c r="AT27" s="29"/>
    </row>
    <row r="28" spans="40:45" ht="15">
      <c r="AN28" s="29"/>
      <c r="AO28" s="29"/>
      <c r="AP28" s="29"/>
      <c r="AQ28" s="29"/>
      <c r="AR28" s="29"/>
      <c r="AS28" s="29"/>
    </row>
  </sheetData>
  <sheetProtection/>
  <mergeCells count="100">
    <mergeCell ref="AP11:AR11"/>
    <mergeCell ref="BA12:BA13"/>
    <mergeCell ref="BJ12:BJ13"/>
    <mergeCell ref="BE13:BF13"/>
    <mergeCell ref="BE12:BF12"/>
    <mergeCell ref="BD12:BD13"/>
    <mergeCell ref="BH13:BI13"/>
    <mergeCell ref="BG12:BG13"/>
    <mergeCell ref="BH12:BI12"/>
    <mergeCell ref="BE11:BG11"/>
    <mergeCell ref="A2:T2"/>
    <mergeCell ref="AS9:AX9"/>
    <mergeCell ref="AM2:BJ2"/>
    <mergeCell ref="AM4:BJ4"/>
    <mergeCell ref="AM6:BJ6"/>
    <mergeCell ref="AM9:AR9"/>
    <mergeCell ref="BE9:BJ9"/>
    <mergeCell ref="AY9:BD9"/>
    <mergeCell ref="O9:T9"/>
    <mergeCell ref="AG9:AL9"/>
    <mergeCell ref="A4:T4"/>
    <mergeCell ref="A6:T6"/>
    <mergeCell ref="AY10:BD10"/>
    <mergeCell ref="AG10:AL10"/>
    <mergeCell ref="I9:N9"/>
    <mergeCell ref="C9:H9"/>
    <mergeCell ref="AA9:AF9"/>
    <mergeCell ref="U10:Z10"/>
    <mergeCell ref="O10:T10"/>
    <mergeCell ref="U9:Z9"/>
    <mergeCell ref="BB11:BD11"/>
    <mergeCell ref="AS10:AX10"/>
    <mergeCell ref="AV11:AX11"/>
    <mergeCell ref="AY11:BA11"/>
    <mergeCell ref="AS11:AU11"/>
    <mergeCell ref="BE10:BJ10"/>
    <mergeCell ref="BH11:BJ11"/>
    <mergeCell ref="A10:A12"/>
    <mergeCell ref="B10:B12"/>
    <mergeCell ref="I10:N10"/>
    <mergeCell ref="C10:H10"/>
    <mergeCell ref="F11:H11"/>
    <mergeCell ref="N12:N13"/>
    <mergeCell ref="I11:K11"/>
    <mergeCell ref="L11:N11"/>
    <mergeCell ref="L12:M12"/>
    <mergeCell ref="K12:K13"/>
    <mergeCell ref="C11:E11"/>
    <mergeCell ref="C12:D12"/>
    <mergeCell ref="H12:H13"/>
    <mergeCell ref="AR12:AR13"/>
    <mergeCell ref="I12:J12"/>
    <mergeCell ref="E12:E13"/>
    <mergeCell ref="F12:G12"/>
    <mergeCell ref="AM12:AN12"/>
    <mergeCell ref="AG11:AI11"/>
    <mergeCell ref="O12:P12"/>
    <mergeCell ref="T12:T13"/>
    <mergeCell ref="AP12:AQ12"/>
    <mergeCell ref="Q12:Q13"/>
    <mergeCell ref="U12:V12"/>
    <mergeCell ref="Z12:Z13"/>
    <mergeCell ref="AC12:AC13"/>
    <mergeCell ref="R12:S12"/>
    <mergeCell ref="Q1:T1"/>
    <mergeCell ref="AJ1:AL1"/>
    <mergeCell ref="O11:Q11"/>
    <mergeCell ref="AF12:AF13"/>
    <mergeCell ref="X12:Y12"/>
    <mergeCell ref="W12:W13"/>
    <mergeCell ref="AG12:AH12"/>
    <mergeCell ref="AD12:AE12"/>
    <mergeCell ref="AJ12:AK12"/>
    <mergeCell ref="X11:Z11"/>
    <mergeCell ref="BH1:BJ1"/>
    <mergeCell ref="AM11:AO11"/>
    <mergeCell ref="AM10:AR10"/>
    <mergeCell ref="R11:T11"/>
    <mergeCell ref="U2:AL2"/>
    <mergeCell ref="U4:AL4"/>
    <mergeCell ref="U6:AL6"/>
    <mergeCell ref="U11:W11"/>
    <mergeCell ref="AA11:AC11"/>
    <mergeCell ref="AD11:AF11"/>
    <mergeCell ref="BH14:BI14"/>
    <mergeCell ref="AU12:AU13"/>
    <mergeCell ref="AS12:AT12"/>
    <mergeCell ref="BB13:BC13"/>
    <mergeCell ref="BB12:BC12"/>
    <mergeCell ref="AX12:AX13"/>
    <mergeCell ref="AY12:AZ12"/>
    <mergeCell ref="BE14:BF14"/>
    <mergeCell ref="AV12:AW12"/>
    <mergeCell ref="AY13:AZ13"/>
    <mergeCell ref="AA10:AF10"/>
    <mergeCell ref="AL12:AL13"/>
    <mergeCell ref="AA12:AB12"/>
    <mergeCell ref="AO12:AO13"/>
    <mergeCell ref="AI12:AI13"/>
    <mergeCell ref="AJ11:AL11"/>
  </mergeCells>
  <conditionalFormatting sqref="AJ17 R17 BH17">
    <cfRule type="cellIs" priority="4" dxfId="5" operator="lessThan" stopIfTrue="1">
      <formula>0</formula>
    </cfRule>
  </conditionalFormatting>
  <conditionalFormatting sqref="C14:BD15">
    <cfRule type="cellIs" priority="2" dxfId="6" operator="lessThan" stopIfTrue="1">
      <formula>0</formula>
    </cfRule>
  </conditionalFormatting>
  <conditionalFormatting sqref="BH15">
    <cfRule type="cellIs" priority="1" dxfId="6" operator="lessThan" stopIfTrue="1">
      <formula>0</formula>
    </cfRule>
  </conditionalFormatting>
  <printOptions horizontalCentered="1"/>
  <pageMargins left="0.5" right="0.28" top="0.75" bottom="0.75" header="0.5" footer="0.5"/>
  <pageSetup horizontalDpi="600" verticalDpi="600" orientation="landscape" paperSize="9" scale="69" r:id="rId1"/>
  <colBreaks count="2" manualBreakCount="2">
    <brk id="20" max="65535" man="1"/>
    <brk id="38" max="65535" man="1"/>
  </colBreaks>
</worksheet>
</file>

<file path=xl/worksheets/sheet4.xml><?xml version="1.0" encoding="utf-8"?>
<worksheet xmlns="http://schemas.openxmlformats.org/spreadsheetml/2006/main" xmlns:r="http://schemas.openxmlformats.org/officeDocument/2006/relationships">
  <dimension ref="A1:W31"/>
  <sheetViews>
    <sheetView view="pageBreakPreview" zoomScale="70" zoomScaleNormal="85" zoomScaleSheetLayoutView="70" zoomScalePageLayoutView="0" workbookViewId="0" topLeftCell="A1">
      <pane xSplit="2" ySplit="10" topLeftCell="C17" activePane="bottomRight" state="frozen"/>
      <selection pane="topLeft" activeCell="A1" sqref="A1"/>
      <selection pane="topRight" activeCell="C1" sqref="C1"/>
      <selection pane="bottomLeft" activeCell="A11" sqref="A11"/>
      <selection pane="bottomRight" activeCell="D27" sqref="D27"/>
    </sheetView>
  </sheetViews>
  <sheetFormatPr defaultColWidth="9.140625" defaultRowHeight="15"/>
  <cols>
    <col min="1" max="1" width="5.57421875" style="99" customWidth="1"/>
    <col min="2" max="2" width="24.28125" style="99" customWidth="1"/>
    <col min="3" max="3" width="13.57421875" style="99" customWidth="1"/>
    <col min="4" max="4" width="12.8515625" style="99" customWidth="1"/>
    <col min="5" max="5" width="12.57421875" style="99" customWidth="1"/>
    <col min="6" max="6" width="13.7109375" style="99" customWidth="1"/>
    <col min="7" max="7" width="9.7109375" style="188" customWidth="1"/>
    <col min="8" max="8" width="13.57421875" style="188" customWidth="1"/>
    <col min="9" max="9" width="9.7109375" style="99" customWidth="1"/>
    <col min="10" max="10" width="12.421875" style="99" customWidth="1"/>
    <col min="11" max="11" width="9.7109375" style="99" customWidth="1"/>
    <col min="12" max="12" width="11.00390625" style="99" customWidth="1"/>
    <col min="13" max="13" width="9.140625" style="4" customWidth="1"/>
    <col min="14" max="14" width="10.00390625" style="4" bestFit="1" customWidth="1"/>
    <col min="15" max="16384" width="9.140625" style="4" customWidth="1"/>
  </cols>
  <sheetData>
    <row r="1" spans="11:12" ht="15.75">
      <c r="K1" s="434" t="s">
        <v>74</v>
      </c>
      <c r="L1" s="434"/>
    </row>
    <row r="2" spans="1:12" ht="22.5">
      <c r="A2" s="435" t="s">
        <v>131</v>
      </c>
      <c r="B2" s="435"/>
      <c r="C2" s="435"/>
      <c r="D2" s="435"/>
      <c r="E2" s="435"/>
      <c r="F2" s="435"/>
      <c r="G2" s="435"/>
      <c r="H2" s="435"/>
      <c r="I2" s="435"/>
      <c r="J2" s="435"/>
      <c r="K2" s="435"/>
      <c r="L2" s="435"/>
    </row>
    <row r="3" spans="1:12" ht="10.5" customHeight="1">
      <c r="A3" s="100"/>
      <c r="B3" s="100"/>
      <c r="C3" s="100"/>
      <c r="D3" s="100"/>
      <c r="E3" s="100"/>
      <c r="F3" s="100"/>
      <c r="G3" s="189"/>
      <c r="H3" s="189"/>
      <c r="I3" s="100"/>
      <c r="J3" s="100"/>
      <c r="K3" s="100"/>
      <c r="L3" s="100"/>
    </row>
    <row r="4" spans="1:12" ht="18.75">
      <c r="A4" s="436" t="s">
        <v>37</v>
      </c>
      <c r="B4" s="436"/>
      <c r="C4" s="436"/>
      <c r="D4" s="436"/>
      <c r="E4" s="436"/>
      <c r="F4" s="436"/>
      <c r="G4" s="436"/>
      <c r="H4" s="436"/>
      <c r="I4" s="436"/>
      <c r="J4" s="436"/>
      <c r="K4" s="436"/>
      <c r="L4" s="436"/>
    </row>
    <row r="5" ht="11.25" customHeight="1"/>
    <row r="6" spans="1:12" ht="18.75">
      <c r="A6" s="437" t="s">
        <v>148</v>
      </c>
      <c r="B6" s="437"/>
      <c r="C6" s="437"/>
      <c r="D6" s="437"/>
      <c r="E6" s="437"/>
      <c r="F6" s="437"/>
      <c r="G6" s="437"/>
      <c r="H6" s="437"/>
      <c r="I6" s="437"/>
      <c r="J6" s="437"/>
      <c r="K6" s="437"/>
      <c r="L6" s="437"/>
    </row>
    <row r="8" spans="1:12" ht="111" customHeight="1">
      <c r="A8" s="438" t="s">
        <v>0</v>
      </c>
      <c r="B8" s="438" t="s">
        <v>40</v>
      </c>
      <c r="C8" s="438" t="s">
        <v>71</v>
      </c>
      <c r="D8" s="438"/>
      <c r="E8" s="439" t="s">
        <v>75</v>
      </c>
      <c r="F8" s="439"/>
      <c r="G8" s="440" t="s">
        <v>76</v>
      </c>
      <c r="H8" s="440"/>
      <c r="I8" s="438" t="s">
        <v>77</v>
      </c>
      <c r="J8" s="438"/>
      <c r="K8" s="438" t="s">
        <v>78</v>
      </c>
      <c r="L8" s="438"/>
    </row>
    <row r="9" spans="1:12" ht="20.25" customHeight="1">
      <c r="A9" s="438"/>
      <c r="B9" s="438"/>
      <c r="C9" s="85" t="s">
        <v>72</v>
      </c>
      <c r="D9" s="85" t="s">
        <v>73</v>
      </c>
      <c r="E9" s="357" t="s">
        <v>72</v>
      </c>
      <c r="F9" s="357" t="s">
        <v>73</v>
      </c>
      <c r="G9" s="190" t="s">
        <v>72</v>
      </c>
      <c r="H9" s="190" t="s">
        <v>73</v>
      </c>
      <c r="I9" s="85" t="s">
        <v>72</v>
      </c>
      <c r="J9" s="85" t="s">
        <v>73</v>
      </c>
      <c r="K9" s="85" t="s">
        <v>72</v>
      </c>
      <c r="L9" s="85" t="s">
        <v>101</v>
      </c>
    </row>
    <row r="10" spans="1:19" ht="15">
      <c r="A10" s="5">
        <v>1</v>
      </c>
      <c r="B10" s="5">
        <v>2</v>
      </c>
      <c r="C10" s="5">
        <v>3</v>
      </c>
      <c r="D10" s="5">
        <v>4</v>
      </c>
      <c r="E10" s="358">
        <v>5</v>
      </c>
      <c r="F10" s="358">
        <v>6</v>
      </c>
      <c r="G10" s="191">
        <v>7</v>
      </c>
      <c r="H10" s="191">
        <v>8</v>
      </c>
      <c r="I10" s="5">
        <v>9</v>
      </c>
      <c r="J10" s="5">
        <v>10</v>
      </c>
      <c r="K10" s="5">
        <v>11</v>
      </c>
      <c r="L10" s="5">
        <v>12</v>
      </c>
      <c r="O10"/>
      <c r="P10"/>
      <c r="Q10"/>
      <c r="R10"/>
      <c r="S10"/>
    </row>
    <row r="11" spans="1:23" s="366" customFormat="1" ht="18">
      <c r="A11" s="301">
        <v>1</v>
      </c>
      <c r="B11" s="301" t="s">
        <v>23</v>
      </c>
      <c r="C11" s="302">
        <v>1799</v>
      </c>
      <c r="D11" s="303">
        <v>52</v>
      </c>
      <c r="E11" s="303">
        <f>22-F11</f>
        <v>13</v>
      </c>
      <c r="F11" s="303">
        <v>9</v>
      </c>
      <c r="G11" s="192">
        <v>258</v>
      </c>
      <c r="H11" s="192">
        <v>29</v>
      </c>
      <c r="I11" s="303">
        <v>0</v>
      </c>
      <c r="J11" s="303">
        <v>9</v>
      </c>
      <c r="K11" s="303">
        <v>0</v>
      </c>
      <c r="L11" s="303">
        <v>0</v>
      </c>
      <c r="M11" s="365"/>
      <c r="N11" s="366">
        <f>ROUND('[2]Part-I'!P13/0.00098,0)</f>
        <v>13</v>
      </c>
      <c r="O11" s="365">
        <f>G11+H11</f>
        <v>287</v>
      </c>
      <c r="P11" s="365">
        <f>O11/$O$24</f>
        <v>0.10862982588947767</v>
      </c>
      <c r="Q11" s="365">
        <f>ROUND($O$25*P11,0)</f>
        <v>0</v>
      </c>
      <c r="R11" s="365"/>
      <c r="S11" s="365">
        <f>E11+F11</f>
        <v>22</v>
      </c>
      <c r="T11" s="365">
        <v>429</v>
      </c>
      <c r="U11" s="365">
        <f>T11-H11</f>
        <v>400</v>
      </c>
      <c r="V11" s="365">
        <f>T11-F11</f>
        <v>420</v>
      </c>
      <c r="W11" s="365">
        <v>429</v>
      </c>
    </row>
    <row r="12" spans="1:23" s="366" customFormat="1" ht="18">
      <c r="A12" s="301">
        <v>2</v>
      </c>
      <c r="B12" s="301" t="s">
        <v>24</v>
      </c>
      <c r="C12" s="367">
        <v>67</v>
      </c>
      <c r="D12" s="367">
        <v>156</v>
      </c>
      <c r="E12" s="359">
        <f>22-F12</f>
        <v>11</v>
      </c>
      <c r="F12" s="359">
        <v>11</v>
      </c>
      <c r="G12" s="367">
        <v>61</v>
      </c>
      <c r="H12" s="367">
        <v>173</v>
      </c>
      <c r="I12" s="367">
        <v>1</v>
      </c>
      <c r="J12" s="367">
        <v>4</v>
      </c>
      <c r="K12" s="367">
        <v>2</v>
      </c>
      <c r="L12" s="367">
        <v>2</v>
      </c>
      <c r="M12" s="365"/>
      <c r="N12" s="366">
        <f>ROUND('[2]Part-I'!P14/0.00098,0)</f>
        <v>0</v>
      </c>
      <c r="O12" s="365">
        <f>G12+H12</f>
        <v>234</v>
      </c>
      <c r="P12" s="365">
        <f aca="true" t="shared" si="0" ref="P12:P23">O12/$O$24</f>
        <v>0.08856926570779712</v>
      </c>
      <c r="Q12" s="365">
        <f aca="true" t="shared" si="1" ref="Q12:Q23">ROUND($O$25*P12,0)</f>
        <v>0</v>
      </c>
      <c r="R12" s="365"/>
      <c r="S12" s="365">
        <f>E12+F12</f>
        <v>22</v>
      </c>
      <c r="T12" s="365">
        <v>646</v>
      </c>
      <c r="U12" s="365">
        <f aca="true" t="shared" si="2" ref="U12:U23">T12-H12</f>
        <v>473</v>
      </c>
      <c r="V12" s="365">
        <f>T12-F12</f>
        <v>635</v>
      </c>
      <c r="W12" s="365">
        <v>646</v>
      </c>
    </row>
    <row r="13" spans="1:23" s="366" customFormat="1" ht="18.75" customHeight="1">
      <c r="A13" s="301">
        <v>3</v>
      </c>
      <c r="B13" s="301" t="s">
        <v>25</v>
      </c>
      <c r="C13" s="302">
        <v>2918.0995968757875</v>
      </c>
      <c r="D13" s="303">
        <v>11672.39838750315</v>
      </c>
      <c r="E13" s="303">
        <f>32-F13</f>
        <v>18</v>
      </c>
      <c r="F13" s="303">
        <v>14</v>
      </c>
      <c r="G13" s="192">
        <v>0</v>
      </c>
      <c r="H13" s="192">
        <v>0</v>
      </c>
      <c r="I13" s="303">
        <v>0</v>
      </c>
      <c r="J13" s="303">
        <v>0</v>
      </c>
      <c r="K13" s="303">
        <v>0</v>
      </c>
      <c r="L13" s="303">
        <v>0</v>
      </c>
      <c r="M13" s="365"/>
      <c r="N13" s="366">
        <f>ROUND('[2]Part-I'!P15/0.00098,0)</f>
        <v>0</v>
      </c>
      <c r="O13" s="365">
        <f aca="true" t="shared" si="3" ref="O13:O23">G13+H13</f>
        <v>0</v>
      </c>
      <c r="P13" s="365">
        <f t="shared" si="0"/>
        <v>0</v>
      </c>
      <c r="Q13" s="365">
        <f t="shared" si="1"/>
        <v>0</v>
      </c>
      <c r="R13" s="365"/>
      <c r="S13" s="365">
        <f aca="true" t="shared" si="4" ref="S13:S23">E13+F13</f>
        <v>32</v>
      </c>
      <c r="T13" s="365">
        <v>1043</v>
      </c>
      <c r="U13" s="365">
        <f t="shared" si="2"/>
        <v>1043</v>
      </c>
      <c r="V13" s="365">
        <f aca="true" t="shared" si="5" ref="V13:V23">T13-F13</f>
        <v>1029</v>
      </c>
      <c r="W13" s="365">
        <v>1043</v>
      </c>
    </row>
    <row r="14" spans="1:23" s="366" customFormat="1" ht="18">
      <c r="A14" s="301">
        <v>4</v>
      </c>
      <c r="B14" s="301" t="s">
        <v>26</v>
      </c>
      <c r="C14" s="367">
        <v>968</v>
      </c>
      <c r="D14" s="367">
        <v>1534</v>
      </c>
      <c r="E14" s="303">
        <f>24-F14</f>
        <v>13</v>
      </c>
      <c r="F14" s="303">
        <v>11</v>
      </c>
      <c r="G14" s="192">
        <v>14</v>
      </c>
      <c r="H14" s="192">
        <v>14</v>
      </c>
      <c r="I14" s="303">
        <v>2</v>
      </c>
      <c r="J14" s="303">
        <v>5</v>
      </c>
      <c r="K14" s="303">
        <v>0</v>
      </c>
      <c r="L14" s="303">
        <v>13</v>
      </c>
      <c r="M14" s="365"/>
      <c r="N14" s="366">
        <f>ROUND('[2]Part-I'!P16/0.00098,0)</f>
        <v>872</v>
      </c>
      <c r="O14" s="365">
        <f t="shared" si="3"/>
        <v>28</v>
      </c>
      <c r="P14" s="365">
        <f t="shared" si="0"/>
        <v>0.010598031794095382</v>
      </c>
      <c r="Q14" s="365">
        <f t="shared" si="1"/>
        <v>0</v>
      </c>
      <c r="R14" s="365"/>
      <c r="S14" s="365">
        <f t="shared" si="4"/>
        <v>24</v>
      </c>
      <c r="T14" s="365">
        <v>441</v>
      </c>
      <c r="U14" s="365">
        <f t="shared" si="2"/>
        <v>427</v>
      </c>
      <c r="V14" s="365">
        <f t="shared" si="5"/>
        <v>430</v>
      </c>
      <c r="W14" s="365">
        <v>441</v>
      </c>
    </row>
    <row r="15" spans="1:23" s="366" customFormat="1" ht="18">
      <c r="A15" s="301">
        <v>5</v>
      </c>
      <c r="B15" s="301" t="s">
        <v>27</v>
      </c>
      <c r="C15" s="376">
        <v>1273</v>
      </c>
      <c r="D15" s="376">
        <v>138</v>
      </c>
      <c r="E15" s="360">
        <f>22-F15</f>
        <v>6</v>
      </c>
      <c r="F15" s="360">
        <v>16</v>
      </c>
      <c r="G15" s="361">
        <v>0</v>
      </c>
      <c r="H15" s="361">
        <v>12</v>
      </c>
      <c r="I15" s="360">
        <v>7</v>
      </c>
      <c r="J15" s="360">
        <v>75</v>
      </c>
      <c r="K15" s="360">
        <v>0</v>
      </c>
      <c r="L15" s="360">
        <v>5</v>
      </c>
      <c r="M15" s="365"/>
      <c r="N15" s="366">
        <f>ROUND('[2]Part-I'!P17/0.00098,0)</f>
        <v>0</v>
      </c>
      <c r="O15" s="365">
        <f t="shared" si="3"/>
        <v>12</v>
      </c>
      <c r="P15" s="365">
        <f t="shared" si="0"/>
        <v>0.004542013626040878</v>
      </c>
      <c r="Q15" s="365">
        <f t="shared" si="1"/>
        <v>0</v>
      </c>
      <c r="R15" s="365"/>
      <c r="S15" s="365">
        <f t="shared" si="4"/>
        <v>22</v>
      </c>
      <c r="T15" s="365">
        <v>614</v>
      </c>
      <c r="U15" s="365">
        <f t="shared" si="2"/>
        <v>602</v>
      </c>
      <c r="V15" s="365">
        <f t="shared" si="5"/>
        <v>598</v>
      </c>
      <c r="W15" s="365">
        <v>614</v>
      </c>
    </row>
    <row r="16" spans="1:23" s="369" customFormat="1" ht="23.25">
      <c r="A16" s="301">
        <v>6</v>
      </c>
      <c r="B16" s="301" t="s">
        <v>28</v>
      </c>
      <c r="C16" s="304">
        <v>3806</v>
      </c>
      <c r="D16" s="304">
        <v>457</v>
      </c>
      <c r="E16" s="304">
        <f>22-F16</f>
        <v>13</v>
      </c>
      <c r="F16" s="304">
        <v>9</v>
      </c>
      <c r="G16" s="193">
        <v>14</v>
      </c>
      <c r="H16" s="193">
        <v>7</v>
      </c>
      <c r="I16" s="304">
        <v>10</v>
      </c>
      <c r="J16" s="304">
        <v>1</v>
      </c>
      <c r="K16" s="359">
        <v>0</v>
      </c>
      <c r="L16" s="359">
        <v>0</v>
      </c>
      <c r="M16" s="368"/>
      <c r="N16" s="369">
        <f>ROUND('[2]Part-I'!P18/0.00098,0)</f>
        <v>2303</v>
      </c>
      <c r="O16" s="368">
        <f t="shared" si="3"/>
        <v>21</v>
      </c>
      <c r="P16" s="368">
        <f t="shared" si="0"/>
        <v>0.007948523845571537</v>
      </c>
      <c r="Q16" s="368">
        <f t="shared" si="1"/>
        <v>0</v>
      </c>
      <c r="R16" s="368"/>
      <c r="S16" s="368">
        <f t="shared" si="4"/>
        <v>22</v>
      </c>
      <c r="T16" s="368">
        <v>614</v>
      </c>
      <c r="U16" s="368">
        <f t="shared" si="2"/>
        <v>607</v>
      </c>
      <c r="V16" s="368">
        <f t="shared" si="5"/>
        <v>605</v>
      </c>
      <c r="W16" s="368">
        <v>614</v>
      </c>
    </row>
    <row r="17" spans="1:23" s="369" customFormat="1" ht="18">
      <c r="A17" s="301">
        <v>7</v>
      </c>
      <c r="B17" s="301" t="s">
        <v>29</v>
      </c>
      <c r="C17" s="376">
        <v>3299.170918367347</v>
      </c>
      <c r="D17" s="376">
        <v>582.2066326530613</v>
      </c>
      <c r="E17" s="303">
        <f>20-F17</f>
        <v>7</v>
      </c>
      <c r="F17" s="303">
        <v>13</v>
      </c>
      <c r="G17" s="376">
        <v>257</v>
      </c>
      <c r="H17" s="376">
        <v>121</v>
      </c>
      <c r="I17" s="303">
        <v>0</v>
      </c>
      <c r="J17" s="303">
        <v>10</v>
      </c>
      <c r="K17" s="303">
        <v>2</v>
      </c>
      <c r="L17" s="303">
        <v>7</v>
      </c>
      <c r="M17" s="368"/>
      <c r="N17" s="369">
        <f>ROUND('[2]Part-I'!P19/0.00098,0)</f>
        <v>0</v>
      </c>
      <c r="O17" s="368">
        <f t="shared" si="3"/>
        <v>378</v>
      </c>
      <c r="P17" s="368">
        <f t="shared" si="0"/>
        <v>0.14307342922028765</v>
      </c>
      <c r="Q17" s="368">
        <f t="shared" si="1"/>
        <v>0</v>
      </c>
      <c r="R17" s="368"/>
      <c r="S17" s="368">
        <f t="shared" si="4"/>
        <v>20</v>
      </c>
      <c r="T17" s="368">
        <v>577</v>
      </c>
      <c r="U17" s="368">
        <f t="shared" si="2"/>
        <v>456</v>
      </c>
      <c r="V17" s="368">
        <f t="shared" si="5"/>
        <v>564</v>
      </c>
      <c r="W17" s="368">
        <v>577</v>
      </c>
    </row>
    <row r="18" spans="1:23" s="369" customFormat="1" ht="18">
      <c r="A18" s="301">
        <v>8</v>
      </c>
      <c r="B18" s="301" t="s">
        <v>30</v>
      </c>
      <c r="C18" s="302">
        <v>0</v>
      </c>
      <c r="D18" s="303">
        <v>0</v>
      </c>
      <c r="E18" s="303">
        <f>24-F18</f>
        <v>12</v>
      </c>
      <c r="F18" s="303">
        <v>12</v>
      </c>
      <c r="G18" s="192">
        <v>0</v>
      </c>
      <c r="H18" s="192">
        <v>0</v>
      </c>
      <c r="I18" s="303">
        <v>0</v>
      </c>
      <c r="J18" s="303">
        <v>0</v>
      </c>
      <c r="K18" s="303">
        <v>0</v>
      </c>
      <c r="L18" s="303">
        <v>0</v>
      </c>
      <c r="M18" s="368"/>
      <c r="N18" s="369">
        <f>ROUND('[2]Part-I'!P20/0.00098,0)</f>
        <v>0</v>
      </c>
      <c r="O18" s="368">
        <f t="shared" si="3"/>
        <v>0</v>
      </c>
      <c r="P18" s="368">
        <f t="shared" si="0"/>
        <v>0</v>
      </c>
      <c r="Q18" s="368">
        <f t="shared" si="1"/>
        <v>0</v>
      </c>
      <c r="R18" s="368"/>
      <c r="S18" s="368">
        <f t="shared" si="4"/>
        <v>24</v>
      </c>
      <c r="T18" s="368">
        <v>473</v>
      </c>
      <c r="U18" s="368">
        <f t="shared" si="2"/>
        <v>473</v>
      </c>
      <c r="V18" s="368">
        <f t="shared" si="5"/>
        <v>461</v>
      </c>
      <c r="W18" s="368">
        <v>473</v>
      </c>
    </row>
    <row r="19" spans="1:23" s="369" customFormat="1" ht="23.25">
      <c r="A19" s="301">
        <v>9</v>
      </c>
      <c r="B19" s="301" t="s">
        <v>31</v>
      </c>
      <c r="C19" s="304">
        <v>0</v>
      </c>
      <c r="D19" s="304">
        <v>0</v>
      </c>
      <c r="E19" s="304">
        <f>10-F19</f>
        <v>5</v>
      </c>
      <c r="F19" s="304">
        <v>5</v>
      </c>
      <c r="G19" s="193">
        <v>0</v>
      </c>
      <c r="H19" s="193">
        <v>15</v>
      </c>
      <c r="I19" s="304">
        <v>5</v>
      </c>
      <c r="J19" s="304">
        <v>0</v>
      </c>
      <c r="K19" s="304">
        <v>0</v>
      </c>
      <c r="L19" s="304">
        <v>0</v>
      </c>
      <c r="M19" s="368"/>
      <c r="N19" s="369">
        <f>ROUND('[2]Part-I'!P21/0.00098,0)</f>
        <v>0</v>
      </c>
      <c r="O19" s="368">
        <f t="shared" si="3"/>
        <v>15</v>
      </c>
      <c r="P19" s="368">
        <f t="shared" si="0"/>
        <v>0.005677517032551098</v>
      </c>
      <c r="Q19" s="368">
        <f t="shared" si="1"/>
        <v>0</v>
      </c>
      <c r="R19" s="368"/>
      <c r="S19" s="368">
        <f t="shared" si="4"/>
        <v>10</v>
      </c>
      <c r="T19" s="368">
        <v>319</v>
      </c>
      <c r="U19" s="368">
        <f t="shared" si="2"/>
        <v>304</v>
      </c>
      <c r="V19" s="368">
        <f t="shared" si="5"/>
        <v>314</v>
      </c>
      <c r="W19" s="368">
        <v>319</v>
      </c>
    </row>
    <row r="20" spans="1:23" s="366" customFormat="1" ht="18">
      <c r="A20" s="301">
        <v>10</v>
      </c>
      <c r="B20" s="301" t="s">
        <v>32</v>
      </c>
      <c r="C20" s="305">
        <v>0</v>
      </c>
      <c r="D20" s="306">
        <v>1245</v>
      </c>
      <c r="E20" s="306">
        <f>32-F20</f>
        <v>20</v>
      </c>
      <c r="F20" s="306">
        <v>12</v>
      </c>
      <c r="G20" s="362">
        <v>0</v>
      </c>
      <c r="H20" s="363">
        <v>15</v>
      </c>
      <c r="I20" s="306">
        <v>0</v>
      </c>
      <c r="J20" s="306">
        <v>16</v>
      </c>
      <c r="K20" s="306">
        <v>7</v>
      </c>
      <c r="L20" s="306">
        <v>6</v>
      </c>
      <c r="M20" s="365"/>
      <c r="N20" s="366">
        <f>ROUND('[2]Part-I'!P22/0.00098,0)</f>
        <v>8</v>
      </c>
      <c r="O20" s="365">
        <f t="shared" si="3"/>
        <v>15</v>
      </c>
      <c r="P20" s="365">
        <f t="shared" si="0"/>
        <v>0.005677517032551098</v>
      </c>
      <c r="Q20" s="365">
        <f t="shared" si="1"/>
        <v>0</v>
      </c>
      <c r="R20" s="365"/>
      <c r="S20" s="365">
        <f t="shared" si="4"/>
        <v>32</v>
      </c>
      <c r="T20" s="365">
        <v>1345</v>
      </c>
      <c r="U20" s="365">
        <f t="shared" si="2"/>
        <v>1330</v>
      </c>
      <c r="V20" s="365">
        <f t="shared" si="5"/>
        <v>1333</v>
      </c>
      <c r="W20" s="365">
        <v>1345</v>
      </c>
    </row>
    <row r="21" spans="1:23" s="366" customFormat="1" ht="18">
      <c r="A21" s="301">
        <v>11</v>
      </c>
      <c r="B21" s="301" t="s">
        <v>33</v>
      </c>
      <c r="C21" s="359">
        <v>1760</v>
      </c>
      <c r="D21" s="359">
        <v>561</v>
      </c>
      <c r="E21" s="359">
        <f>10-F21</f>
        <v>0</v>
      </c>
      <c r="F21" s="359">
        <v>10</v>
      </c>
      <c r="G21" s="364">
        <v>108</v>
      </c>
      <c r="H21" s="364">
        <v>107</v>
      </c>
      <c r="I21" s="359">
        <v>0</v>
      </c>
      <c r="J21" s="359">
        <v>5</v>
      </c>
      <c r="K21" s="359">
        <v>0</v>
      </c>
      <c r="L21" s="359">
        <v>2</v>
      </c>
      <c r="M21" s="365"/>
      <c r="N21" s="366">
        <f>ROUND('[2]Part-I'!P23/0.00098,0)</f>
        <v>8</v>
      </c>
      <c r="O21" s="365">
        <f t="shared" si="3"/>
        <v>215</v>
      </c>
      <c r="P21" s="365">
        <f t="shared" si="0"/>
        <v>0.0813777441332324</v>
      </c>
      <c r="Q21" s="365">
        <f t="shared" si="1"/>
        <v>0</v>
      </c>
      <c r="R21" s="365"/>
      <c r="S21" s="365">
        <f t="shared" si="4"/>
        <v>10</v>
      </c>
      <c r="T21" s="365">
        <v>183</v>
      </c>
      <c r="U21" s="365">
        <f t="shared" si="2"/>
        <v>76</v>
      </c>
      <c r="V21" s="365">
        <f t="shared" si="5"/>
        <v>173</v>
      </c>
      <c r="W21" s="365">
        <v>183</v>
      </c>
    </row>
    <row r="22" spans="1:23" s="369" customFormat="1" ht="18">
      <c r="A22" s="301">
        <v>12</v>
      </c>
      <c r="B22" s="301" t="s">
        <v>34</v>
      </c>
      <c r="C22" s="367">
        <v>2253</v>
      </c>
      <c r="D22" s="367">
        <v>464</v>
      </c>
      <c r="E22" s="303">
        <f>24-F22</f>
        <v>11</v>
      </c>
      <c r="F22" s="303">
        <v>13</v>
      </c>
      <c r="G22" s="192">
        <v>27</v>
      </c>
      <c r="H22" s="192">
        <v>0</v>
      </c>
      <c r="I22" s="303">
        <v>0</v>
      </c>
      <c r="J22" s="303">
        <v>0</v>
      </c>
      <c r="K22" s="303">
        <v>1</v>
      </c>
      <c r="L22" s="303">
        <v>0</v>
      </c>
      <c r="M22" s="368"/>
      <c r="N22" s="369">
        <f>ROUND('[2]Part-I'!P24/0.00098,0)</f>
        <v>266</v>
      </c>
      <c r="O22" s="368">
        <f t="shared" si="3"/>
        <v>27</v>
      </c>
      <c r="P22" s="368">
        <f t="shared" si="0"/>
        <v>0.010219530658591975</v>
      </c>
      <c r="Q22" s="368">
        <f t="shared" si="1"/>
        <v>0</v>
      </c>
      <c r="R22" s="368"/>
      <c r="S22" s="368">
        <f t="shared" si="4"/>
        <v>24</v>
      </c>
      <c r="T22" s="368">
        <v>350</v>
      </c>
      <c r="U22" s="368">
        <f t="shared" si="2"/>
        <v>350</v>
      </c>
      <c r="V22" s="368">
        <f t="shared" si="5"/>
        <v>337</v>
      </c>
      <c r="W22" s="368">
        <v>350</v>
      </c>
    </row>
    <row r="23" spans="1:23" s="369" customFormat="1" ht="28.5">
      <c r="A23" s="301">
        <v>13</v>
      </c>
      <c r="B23" s="301" t="s">
        <v>35</v>
      </c>
      <c r="C23" s="307">
        <v>0</v>
      </c>
      <c r="D23" s="307">
        <v>3</v>
      </c>
      <c r="E23" s="307">
        <f>28-F23</f>
        <v>22</v>
      </c>
      <c r="F23" s="307">
        <v>6</v>
      </c>
      <c r="G23" s="194">
        <v>0</v>
      </c>
      <c r="H23" s="194">
        <v>1</v>
      </c>
      <c r="I23" s="307">
        <v>0</v>
      </c>
      <c r="J23" s="307">
        <v>0</v>
      </c>
      <c r="K23" s="307">
        <v>0</v>
      </c>
      <c r="L23" s="307">
        <v>0</v>
      </c>
      <c r="M23" s="368"/>
      <c r="N23" s="369">
        <f>ROUND('[2]Part-I'!P25/0.00098,0)</f>
        <v>12</v>
      </c>
      <c r="O23" s="368">
        <f t="shared" si="3"/>
        <v>1</v>
      </c>
      <c r="P23" s="368">
        <f t="shared" si="0"/>
        <v>0.0003785011355034065</v>
      </c>
      <c r="Q23" s="368">
        <f t="shared" si="1"/>
        <v>0</v>
      </c>
      <c r="R23" s="368"/>
      <c r="S23" s="368">
        <f t="shared" si="4"/>
        <v>28</v>
      </c>
      <c r="T23" s="368">
        <v>753</v>
      </c>
      <c r="U23" s="368">
        <f t="shared" si="2"/>
        <v>752</v>
      </c>
      <c r="V23" s="368">
        <f t="shared" si="5"/>
        <v>747</v>
      </c>
      <c r="W23" s="368">
        <v>753</v>
      </c>
    </row>
    <row r="24" spans="1:20" s="374" customFormat="1" ht="18.75">
      <c r="A24" s="370"/>
      <c r="B24" s="371" t="s">
        <v>5</v>
      </c>
      <c r="C24" s="372">
        <f>SUM(C11:C23)</f>
        <v>18143.270515243134</v>
      </c>
      <c r="D24" s="372">
        <f aca="true" t="shared" si="6" ref="D24:L24">SUM(D11:D23)</f>
        <v>16864.60502015621</v>
      </c>
      <c r="E24" s="372">
        <f t="shared" si="6"/>
        <v>151</v>
      </c>
      <c r="F24" s="372">
        <f t="shared" si="6"/>
        <v>141</v>
      </c>
      <c r="G24" s="373">
        <f t="shared" si="6"/>
        <v>739</v>
      </c>
      <c r="H24" s="373">
        <f t="shared" si="6"/>
        <v>494</v>
      </c>
      <c r="I24" s="372">
        <f t="shared" si="6"/>
        <v>25</v>
      </c>
      <c r="J24" s="372">
        <f t="shared" si="6"/>
        <v>125</v>
      </c>
      <c r="K24" s="372">
        <f t="shared" si="6"/>
        <v>12</v>
      </c>
      <c r="L24" s="372">
        <f t="shared" si="6"/>
        <v>35</v>
      </c>
      <c r="O24" s="375">
        <v>2642</v>
      </c>
      <c r="S24" s="375">
        <f>SUM(S11:S23)</f>
        <v>292</v>
      </c>
      <c r="T24" s="375"/>
    </row>
    <row r="25" spans="8:20" ht="18.75">
      <c r="H25" s="195"/>
      <c r="J25" s="129"/>
      <c r="T25" s="86"/>
    </row>
    <row r="26" spans="1:12" s="133" customFormat="1" ht="30" customHeight="1">
      <c r="A26" s="132"/>
      <c r="B26" s="132"/>
      <c r="C26" s="198"/>
      <c r="D26" s="198"/>
      <c r="E26" s="198"/>
      <c r="F26" s="198"/>
      <c r="G26" s="199"/>
      <c r="H26" s="199"/>
      <c r="I26" s="198"/>
      <c r="J26" s="198"/>
      <c r="K26" s="198"/>
      <c r="L26" s="198"/>
    </row>
    <row r="27" spans="6:10" ht="18">
      <c r="F27" s="83"/>
      <c r="G27" s="196"/>
      <c r="H27" s="197"/>
      <c r="I27" s="101"/>
      <c r="J27" s="102" t="s">
        <v>127</v>
      </c>
    </row>
    <row r="28" spans="4:10" ht="18">
      <c r="D28" s="103"/>
      <c r="J28" s="104" t="s">
        <v>128</v>
      </c>
    </row>
    <row r="29" ht="18">
      <c r="J29" s="104" t="s">
        <v>109</v>
      </c>
    </row>
    <row r="30" ht="18">
      <c r="J30" s="105" t="s">
        <v>129</v>
      </c>
    </row>
    <row r="31" ht="18">
      <c r="J31" s="104" t="s">
        <v>111</v>
      </c>
    </row>
  </sheetData>
  <sheetProtection/>
  <mergeCells count="11">
    <mergeCell ref="G8:H8"/>
    <mergeCell ref="K1:L1"/>
    <mergeCell ref="A2:L2"/>
    <mergeCell ref="A4:L4"/>
    <mergeCell ref="A6:L6"/>
    <mergeCell ref="I8:J8"/>
    <mergeCell ref="K8:L8"/>
    <mergeCell ref="A8:A9"/>
    <mergeCell ref="B8:B9"/>
    <mergeCell ref="C8:D8"/>
    <mergeCell ref="E8:F8"/>
  </mergeCells>
  <conditionalFormatting sqref="J30">
    <cfRule type="cellIs" priority="1" dxfId="5" operator="lessThan" stopIfTrue="1">
      <formula>0</formula>
    </cfRule>
  </conditionalFormatting>
  <printOptions horizontalCentered="1"/>
  <pageMargins left="0.5" right="0.25" top="0.5" bottom="0.5" header="0.5" footer="0.5"/>
  <pageSetup horizontalDpi="600" verticalDpi="600" orientation="landscape" paperSize="9" scale="81" r:id="rId1"/>
</worksheet>
</file>

<file path=xl/worksheets/sheet5.xml><?xml version="1.0" encoding="utf-8"?>
<worksheet xmlns="http://schemas.openxmlformats.org/spreadsheetml/2006/main" xmlns:r="http://schemas.openxmlformats.org/officeDocument/2006/relationships">
  <dimension ref="A1:V17"/>
  <sheetViews>
    <sheetView view="pageBreakPreview" zoomScale="70" zoomScaleNormal="70" zoomScaleSheetLayoutView="70" zoomScalePageLayoutView="0" workbookViewId="0" topLeftCell="A1">
      <selection activeCell="U11" sqref="U11"/>
    </sheetView>
  </sheetViews>
  <sheetFormatPr defaultColWidth="9.140625" defaultRowHeight="15"/>
  <cols>
    <col min="1" max="1" width="6.421875" style="31" customWidth="1"/>
    <col min="2" max="2" width="16.7109375" style="31" customWidth="1"/>
    <col min="3" max="4" width="10.00390625" style="31" customWidth="1"/>
    <col min="5" max="5" width="6.00390625" style="31" bestFit="1" customWidth="1"/>
    <col min="6" max="6" width="10.28125" style="31" bestFit="1" customWidth="1"/>
    <col min="7" max="7" width="6.00390625" style="31" bestFit="1" customWidth="1"/>
    <col min="8" max="8" width="10.28125" style="31" bestFit="1" customWidth="1"/>
    <col min="9" max="9" width="6.00390625" style="31" bestFit="1" customWidth="1"/>
    <col min="10" max="10" width="10.28125" style="31" bestFit="1" customWidth="1"/>
    <col min="11" max="11" width="6.8515625" style="31" bestFit="1" customWidth="1"/>
    <col min="12" max="12" width="9.421875" style="31" customWidth="1"/>
    <col min="13" max="13" width="6.8515625" style="31" bestFit="1" customWidth="1"/>
    <col min="14" max="14" width="10.28125" style="31" bestFit="1" customWidth="1"/>
    <col min="15" max="15" width="6.8515625" style="31" bestFit="1" customWidth="1"/>
    <col min="16" max="16" width="10.28125" style="31" bestFit="1" customWidth="1"/>
    <col min="17" max="17" width="6.8515625" style="31" bestFit="1" customWidth="1"/>
    <col min="18" max="18" width="8.57421875" style="31" customWidth="1"/>
    <col min="19" max="19" width="6.8515625" style="31" bestFit="1" customWidth="1"/>
    <col min="20" max="20" width="10.28125" style="31" bestFit="1" customWidth="1"/>
    <col min="21" max="22" width="6.8515625" style="31" bestFit="1" customWidth="1"/>
    <col min="23" max="16384" width="9.140625" style="31" customWidth="1"/>
  </cols>
  <sheetData>
    <row r="1" ht="18.75" customHeight="1">
      <c r="V1" s="32" t="s">
        <v>93</v>
      </c>
    </row>
    <row r="2" spans="1:22" ht="18.75" customHeight="1">
      <c r="A2" s="447" t="s">
        <v>131</v>
      </c>
      <c r="B2" s="447"/>
      <c r="C2" s="447"/>
      <c r="D2" s="447"/>
      <c r="E2" s="447"/>
      <c r="F2" s="447"/>
      <c r="G2" s="447"/>
      <c r="H2" s="447"/>
      <c r="I2" s="447"/>
      <c r="J2" s="447"/>
      <c r="K2" s="447"/>
      <c r="L2" s="447"/>
      <c r="M2" s="447"/>
      <c r="N2" s="447"/>
      <c r="O2" s="447"/>
      <c r="P2" s="447"/>
      <c r="Q2" s="447"/>
      <c r="R2" s="447"/>
      <c r="S2" s="447"/>
      <c r="T2" s="447"/>
      <c r="U2" s="447"/>
      <c r="V2" s="447"/>
    </row>
    <row r="3" spans="1:22" ht="15" customHeight="1">
      <c r="A3" s="33"/>
      <c r="B3" s="33"/>
      <c r="C3" s="33"/>
      <c r="D3" s="33"/>
      <c r="E3" s="33"/>
      <c r="F3" s="33"/>
      <c r="G3" s="33"/>
      <c r="H3" s="33"/>
      <c r="I3" s="33"/>
      <c r="J3" s="33"/>
      <c r="K3" s="33"/>
      <c r="L3" s="33"/>
      <c r="M3" s="33"/>
      <c r="N3" s="33"/>
      <c r="O3" s="33"/>
      <c r="P3" s="33"/>
      <c r="Q3" s="33"/>
      <c r="R3" s="33"/>
      <c r="S3" s="33"/>
      <c r="T3" s="33"/>
      <c r="U3" s="33"/>
      <c r="V3" s="33"/>
    </row>
    <row r="4" spans="1:22" ht="15" customHeight="1">
      <c r="A4" s="448" t="s">
        <v>149</v>
      </c>
      <c r="B4" s="448"/>
      <c r="C4" s="448"/>
      <c r="D4" s="448"/>
      <c r="E4" s="448"/>
      <c r="F4" s="448"/>
      <c r="G4" s="448"/>
      <c r="H4" s="448"/>
      <c r="I4" s="448"/>
      <c r="J4" s="448"/>
      <c r="K4" s="448"/>
      <c r="L4" s="448"/>
      <c r="M4" s="448"/>
      <c r="N4" s="448"/>
      <c r="O4" s="448"/>
      <c r="P4" s="448"/>
      <c r="Q4" s="448"/>
      <c r="R4" s="448"/>
      <c r="S4" s="448"/>
      <c r="T4" s="448"/>
      <c r="U4" s="448"/>
      <c r="V4" s="448"/>
    </row>
    <row r="5" spans="1:22" ht="18" customHeight="1">
      <c r="A5" s="34" t="s">
        <v>38</v>
      </c>
      <c r="B5" s="2"/>
      <c r="C5" s="35"/>
      <c r="D5" s="35"/>
      <c r="E5" s="35"/>
      <c r="F5" s="35"/>
      <c r="G5" s="35"/>
      <c r="H5" s="35"/>
      <c r="I5" s="35"/>
      <c r="L5" s="36"/>
      <c r="V5" s="37"/>
    </row>
    <row r="6" spans="2:9" ht="18" customHeight="1">
      <c r="B6" s="38"/>
      <c r="C6" s="35"/>
      <c r="D6" s="35"/>
      <c r="E6" s="35"/>
      <c r="F6" s="35"/>
      <c r="G6" s="35"/>
      <c r="H6" s="35"/>
      <c r="I6" s="35"/>
    </row>
    <row r="7" spans="1:22" s="39" customFormat="1" ht="30.75" customHeight="1">
      <c r="A7" s="444" t="s">
        <v>79</v>
      </c>
      <c r="B7" s="444" t="s">
        <v>105</v>
      </c>
      <c r="C7" s="443" t="s">
        <v>80</v>
      </c>
      <c r="D7" s="443"/>
      <c r="E7" s="444" t="s">
        <v>81</v>
      </c>
      <c r="F7" s="444"/>
      <c r="G7" s="444"/>
      <c r="H7" s="444"/>
      <c r="I7" s="444"/>
      <c r="J7" s="444"/>
      <c r="K7" s="444"/>
      <c r="L7" s="444"/>
      <c r="M7" s="449" t="s">
        <v>95</v>
      </c>
      <c r="N7" s="449"/>
      <c r="O7" s="449"/>
      <c r="P7" s="449"/>
      <c r="Q7" s="449"/>
      <c r="R7" s="449"/>
      <c r="S7" s="449"/>
      <c r="T7" s="449"/>
      <c r="U7" s="449"/>
      <c r="V7" s="449"/>
    </row>
    <row r="8" spans="1:22" s="39" customFormat="1" ht="84.75" customHeight="1">
      <c r="A8" s="444"/>
      <c r="B8" s="444"/>
      <c r="C8" s="443" t="s">
        <v>84</v>
      </c>
      <c r="D8" s="443"/>
      <c r="E8" s="444" t="s">
        <v>85</v>
      </c>
      <c r="F8" s="444"/>
      <c r="G8" s="444" t="s">
        <v>86</v>
      </c>
      <c r="H8" s="444"/>
      <c r="I8" s="444" t="s">
        <v>87</v>
      </c>
      <c r="J8" s="444"/>
      <c r="K8" s="444" t="s">
        <v>88</v>
      </c>
      <c r="L8" s="444"/>
      <c r="M8" s="445" t="s">
        <v>96</v>
      </c>
      <c r="N8" s="445"/>
      <c r="O8" s="445" t="s">
        <v>97</v>
      </c>
      <c r="P8" s="445"/>
      <c r="Q8" s="445" t="s">
        <v>98</v>
      </c>
      <c r="R8" s="445"/>
      <c r="S8" s="445" t="s">
        <v>99</v>
      </c>
      <c r="T8" s="445"/>
      <c r="U8" s="445" t="s">
        <v>100</v>
      </c>
      <c r="V8" s="449"/>
    </row>
    <row r="9" spans="1:22" s="43" customFormat="1" ht="30.75" customHeight="1">
      <c r="A9" s="444"/>
      <c r="B9" s="444"/>
      <c r="C9" s="40" t="s">
        <v>89</v>
      </c>
      <c r="D9" s="40" t="s">
        <v>90</v>
      </c>
      <c r="E9" s="41" t="s">
        <v>89</v>
      </c>
      <c r="F9" s="41" t="s">
        <v>90</v>
      </c>
      <c r="G9" s="41" t="s">
        <v>89</v>
      </c>
      <c r="H9" s="41" t="s">
        <v>90</v>
      </c>
      <c r="I9" s="41" t="s">
        <v>89</v>
      </c>
      <c r="J9" s="41" t="s">
        <v>90</v>
      </c>
      <c r="K9" s="41" t="s">
        <v>89</v>
      </c>
      <c r="L9" s="41" t="s">
        <v>90</v>
      </c>
      <c r="M9" s="42" t="s">
        <v>89</v>
      </c>
      <c r="N9" s="42" t="s">
        <v>90</v>
      </c>
      <c r="O9" s="42" t="s">
        <v>89</v>
      </c>
      <c r="P9" s="42" t="s">
        <v>90</v>
      </c>
      <c r="Q9" s="42" t="s">
        <v>89</v>
      </c>
      <c r="R9" s="42" t="s">
        <v>90</v>
      </c>
      <c r="S9" s="42" t="s">
        <v>89</v>
      </c>
      <c r="T9" s="42" t="s">
        <v>90</v>
      </c>
      <c r="U9" s="42" t="s">
        <v>89</v>
      </c>
      <c r="V9" s="42" t="s">
        <v>89</v>
      </c>
    </row>
    <row r="10" spans="1:22" s="47" customFormat="1" ht="19.5" customHeight="1">
      <c r="A10" s="44">
        <v>1</v>
      </c>
      <c r="B10" s="44">
        <v>2</v>
      </c>
      <c r="C10" s="45">
        <v>3</v>
      </c>
      <c r="D10" s="45">
        <v>4</v>
      </c>
      <c r="E10" s="44">
        <v>5</v>
      </c>
      <c r="F10" s="44">
        <v>6</v>
      </c>
      <c r="G10" s="44">
        <v>7</v>
      </c>
      <c r="H10" s="44">
        <v>8</v>
      </c>
      <c r="I10" s="44">
        <v>9</v>
      </c>
      <c r="J10" s="44">
        <v>10</v>
      </c>
      <c r="K10" s="44">
        <v>11</v>
      </c>
      <c r="L10" s="44">
        <v>12</v>
      </c>
      <c r="M10" s="46">
        <v>13</v>
      </c>
      <c r="N10" s="46">
        <v>14</v>
      </c>
      <c r="O10" s="46">
        <v>15</v>
      </c>
      <c r="P10" s="46">
        <v>16</v>
      </c>
      <c r="Q10" s="46">
        <v>17</v>
      </c>
      <c r="R10" s="46">
        <v>18</v>
      </c>
      <c r="S10" s="46">
        <v>19</v>
      </c>
      <c r="T10" s="46">
        <v>20</v>
      </c>
      <c r="U10" s="46">
        <v>21</v>
      </c>
      <c r="V10" s="46">
        <v>22</v>
      </c>
    </row>
    <row r="11" spans="1:22" s="54" customFormat="1" ht="73.5" customHeight="1">
      <c r="A11" s="48"/>
      <c r="B11" s="49" t="s">
        <v>111</v>
      </c>
      <c r="C11" s="50">
        <v>146</v>
      </c>
      <c r="D11" s="50">
        <v>141</v>
      </c>
      <c r="E11" s="51">
        <v>13</v>
      </c>
      <c r="F11" s="52">
        <v>13</v>
      </c>
      <c r="G11" s="52">
        <v>59</v>
      </c>
      <c r="H11" s="52">
        <v>59</v>
      </c>
      <c r="I11" s="52">
        <v>13</v>
      </c>
      <c r="J11" s="52">
        <v>13</v>
      </c>
      <c r="K11" s="52">
        <v>13</v>
      </c>
      <c r="L11" s="52">
        <v>12</v>
      </c>
      <c r="M11" s="53">
        <v>5</v>
      </c>
      <c r="N11" s="53">
        <v>5</v>
      </c>
      <c r="O11" s="53">
        <v>2</v>
      </c>
      <c r="P11" s="53">
        <v>2</v>
      </c>
      <c r="Q11" s="53">
        <v>1</v>
      </c>
      <c r="R11" s="53">
        <v>1</v>
      </c>
      <c r="S11" s="53">
        <v>1</v>
      </c>
      <c r="T11" s="53">
        <v>1</v>
      </c>
      <c r="U11" s="53">
        <v>1</v>
      </c>
      <c r="V11" s="53">
        <v>1</v>
      </c>
    </row>
    <row r="12" spans="1:22" s="54" customFormat="1" ht="73.5" customHeight="1">
      <c r="A12" s="175"/>
      <c r="B12" s="176"/>
      <c r="C12" s="177"/>
      <c r="D12" s="177"/>
      <c r="E12" s="178"/>
      <c r="F12" s="179"/>
      <c r="G12" s="179"/>
      <c r="H12" s="179"/>
      <c r="I12" s="179"/>
      <c r="J12" s="179"/>
      <c r="K12" s="179"/>
      <c r="L12" s="179"/>
      <c r="M12" s="180"/>
      <c r="N12" s="180"/>
      <c r="O12" s="180"/>
      <c r="P12" s="180"/>
      <c r="Q12" s="450" t="s">
        <v>127</v>
      </c>
      <c r="R12" s="450"/>
      <c r="S12" s="450"/>
      <c r="T12" s="450"/>
      <c r="U12" s="450"/>
      <c r="V12" s="180"/>
    </row>
    <row r="13" spans="9:21" ht="21" customHeight="1">
      <c r="I13" s="446"/>
      <c r="J13" s="446"/>
      <c r="K13" s="446"/>
      <c r="Q13" s="451" t="s">
        <v>128</v>
      </c>
      <c r="R13" s="451"/>
      <c r="S13" s="451"/>
      <c r="T13" s="451"/>
      <c r="U13" s="451"/>
    </row>
    <row r="14" spans="17:21" ht="18.75" customHeight="1">
      <c r="Q14" s="442" t="s">
        <v>109</v>
      </c>
      <c r="R14" s="442"/>
      <c r="S14" s="442"/>
      <c r="T14" s="442"/>
      <c r="U14" s="442"/>
    </row>
    <row r="15" spans="17:21" ht="21" customHeight="1">
      <c r="Q15" s="441" t="s">
        <v>129</v>
      </c>
      <c r="R15" s="441"/>
      <c r="S15" s="441"/>
      <c r="T15" s="441"/>
      <c r="U15" s="441"/>
    </row>
    <row r="16" spans="17:21" ht="20.25" customHeight="1">
      <c r="Q16" s="442" t="s">
        <v>111</v>
      </c>
      <c r="R16" s="442"/>
      <c r="S16" s="442"/>
      <c r="T16" s="442"/>
      <c r="U16" s="442"/>
    </row>
    <row r="17" ht="23.25">
      <c r="R17" s="58"/>
    </row>
  </sheetData>
  <sheetProtection/>
  <mergeCells count="23">
    <mergeCell ref="Q12:U12"/>
    <mergeCell ref="Q13:U13"/>
    <mergeCell ref="Q14:U14"/>
    <mergeCell ref="A2:V2"/>
    <mergeCell ref="A4:V4"/>
    <mergeCell ref="M7:V7"/>
    <mergeCell ref="A7:A9"/>
    <mergeCell ref="B7:B9"/>
    <mergeCell ref="S8:T8"/>
    <mergeCell ref="E7:L7"/>
    <mergeCell ref="K8:L8"/>
    <mergeCell ref="I8:J8"/>
    <mergeCell ref="E8:F8"/>
    <mergeCell ref="Q15:U15"/>
    <mergeCell ref="Q16:U16"/>
    <mergeCell ref="C7:D7"/>
    <mergeCell ref="G8:H8"/>
    <mergeCell ref="O8:P8"/>
    <mergeCell ref="M8:N8"/>
    <mergeCell ref="I13:K13"/>
    <mergeCell ref="Q8:R8"/>
    <mergeCell ref="U8:V8"/>
    <mergeCell ref="C8:D8"/>
  </mergeCells>
  <printOptions horizontalCentered="1"/>
  <pageMargins left="0.5" right="0.5" top="0.5" bottom="0.5" header="0.5" footer="0.5"/>
  <pageSetup horizontalDpi="300" verticalDpi="300" orientation="landscape" paperSize="9" scale="65" r:id="rId1"/>
</worksheet>
</file>

<file path=xl/worksheets/sheet6.xml><?xml version="1.0" encoding="utf-8"?>
<worksheet xmlns="http://schemas.openxmlformats.org/spreadsheetml/2006/main" xmlns:r="http://schemas.openxmlformats.org/officeDocument/2006/relationships">
  <dimension ref="A1:Z21"/>
  <sheetViews>
    <sheetView view="pageBreakPreview" zoomScaleNormal="70" zoomScaleSheetLayoutView="100" zoomScalePageLayoutView="0" workbookViewId="0" topLeftCell="C4">
      <selection activeCell="T13" sqref="T13"/>
    </sheetView>
  </sheetViews>
  <sheetFormatPr defaultColWidth="9.140625" defaultRowHeight="15"/>
  <cols>
    <col min="1" max="1" width="3.7109375" style="59" customWidth="1"/>
    <col min="2" max="2" width="11.28125" style="59" customWidth="1"/>
    <col min="3" max="4" width="7.421875" style="60" customWidth="1"/>
    <col min="5" max="26" width="6.7109375" style="60" customWidth="1"/>
    <col min="27" max="16384" width="9.140625" style="59" customWidth="1"/>
  </cols>
  <sheetData>
    <row r="1" spans="11:26" ht="12" customHeight="1">
      <c r="K1" s="454"/>
      <c r="L1" s="454"/>
      <c r="M1" s="61"/>
      <c r="N1" s="61"/>
      <c r="O1" s="61"/>
      <c r="P1" s="61"/>
      <c r="Q1" s="61"/>
      <c r="R1" s="61"/>
      <c r="S1" s="61"/>
      <c r="T1" s="61"/>
      <c r="U1" s="61"/>
      <c r="V1" s="61"/>
      <c r="X1" s="62"/>
      <c r="Y1" s="59"/>
      <c r="Z1" s="63" t="s">
        <v>94</v>
      </c>
    </row>
    <row r="2" spans="1:26" s="31" customFormat="1" ht="18.75" customHeight="1">
      <c r="A2" s="447" t="s">
        <v>131</v>
      </c>
      <c r="B2" s="447"/>
      <c r="C2" s="447"/>
      <c r="D2" s="447"/>
      <c r="E2" s="447"/>
      <c r="F2" s="447"/>
      <c r="G2" s="447"/>
      <c r="H2" s="447"/>
      <c r="I2" s="447"/>
      <c r="J2" s="447"/>
      <c r="K2" s="447"/>
      <c r="L2" s="447"/>
      <c r="M2" s="447"/>
      <c r="N2" s="447"/>
      <c r="O2" s="447"/>
      <c r="P2" s="447"/>
      <c r="Q2" s="447"/>
      <c r="R2" s="447"/>
      <c r="S2" s="447"/>
      <c r="T2" s="447"/>
      <c r="U2" s="447"/>
      <c r="V2" s="447"/>
      <c r="W2" s="447"/>
      <c r="X2" s="447"/>
      <c r="Y2" s="447"/>
      <c r="Z2" s="447"/>
    </row>
    <row r="3" spans="1:26" s="31" customFormat="1" ht="6.75" customHeight="1">
      <c r="A3" s="33"/>
      <c r="B3" s="33"/>
      <c r="C3" s="64"/>
      <c r="D3" s="64"/>
      <c r="E3" s="64"/>
      <c r="F3" s="64"/>
      <c r="G3" s="64"/>
      <c r="H3" s="64"/>
      <c r="I3" s="64"/>
      <c r="J3" s="64"/>
      <c r="K3" s="64"/>
      <c r="L3" s="64"/>
      <c r="M3" s="64"/>
      <c r="N3" s="64"/>
      <c r="O3" s="64"/>
      <c r="P3" s="64"/>
      <c r="Q3" s="64"/>
      <c r="R3" s="64"/>
      <c r="S3" s="64"/>
      <c r="T3" s="64"/>
      <c r="U3" s="64"/>
      <c r="V3" s="64"/>
      <c r="W3" s="65"/>
      <c r="X3" s="65"/>
      <c r="Y3" s="65"/>
      <c r="Z3" s="65"/>
    </row>
    <row r="4" spans="1:26" s="31" customFormat="1" ht="21" customHeight="1">
      <c r="A4" s="448" t="s">
        <v>150</v>
      </c>
      <c r="B4" s="448"/>
      <c r="C4" s="448"/>
      <c r="D4" s="448"/>
      <c r="E4" s="448"/>
      <c r="F4" s="448"/>
      <c r="G4" s="448"/>
      <c r="H4" s="448"/>
      <c r="I4" s="448"/>
      <c r="J4" s="448"/>
      <c r="K4" s="448"/>
      <c r="L4" s="448"/>
      <c r="M4" s="448"/>
      <c r="N4" s="448"/>
      <c r="O4" s="448"/>
      <c r="P4" s="448"/>
      <c r="Q4" s="448"/>
      <c r="R4" s="448"/>
      <c r="S4" s="448"/>
      <c r="T4" s="448"/>
      <c r="U4" s="448"/>
      <c r="V4" s="448"/>
      <c r="W4" s="448"/>
      <c r="X4" s="448"/>
      <c r="Y4" s="448"/>
      <c r="Z4" s="448"/>
    </row>
    <row r="5" spans="1:26" ht="18" customHeight="1">
      <c r="A5" s="34" t="s">
        <v>38</v>
      </c>
      <c r="B5" s="66"/>
      <c r="C5" s="67"/>
      <c r="D5" s="67"/>
      <c r="E5" s="67"/>
      <c r="F5" s="67"/>
      <c r="G5" s="67"/>
      <c r="H5" s="67"/>
      <c r="I5" s="67"/>
      <c r="X5" s="460"/>
      <c r="Y5" s="460"/>
      <c r="Z5" s="460"/>
    </row>
    <row r="6" spans="1:26" ht="18" customHeight="1">
      <c r="A6" s="69"/>
      <c r="B6" s="69"/>
      <c r="C6" s="67"/>
      <c r="D6" s="67"/>
      <c r="E6" s="67"/>
      <c r="F6" s="67"/>
      <c r="G6" s="67"/>
      <c r="H6" s="67"/>
      <c r="I6" s="67"/>
      <c r="X6" s="68"/>
      <c r="Y6" s="68"/>
      <c r="Z6" s="68"/>
    </row>
    <row r="7" spans="1:26" s="43" customFormat="1" ht="30.75" customHeight="1">
      <c r="A7" s="461" t="s">
        <v>79</v>
      </c>
      <c r="B7" s="464" t="s">
        <v>105</v>
      </c>
      <c r="C7" s="467" t="s">
        <v>80</v>
      </c>
      <c r="D7" s="468"/>
      <c r="E7" s="459" t="s">
        <v>81</v>
      </c>
      <c r="F7" s="459"/>
      <c r="G7" s="459"/>
      <c r="H7" s="459"/>
      <c r="I7" s="459"/>
      <c r="J7" s="459"/>
      <c r="K7" s="459"/>
      <c r="L7" s="459"/>
      <c r="M7" s="452" t="s">
        <v>95</v>
      </c>
      <c r="N7" s="453"/>
      <c r="O7" s="453"/>
      <c r="P7" s="453"/>
      <c r="Q7" s="453"/>
      <c r="R7" s="453"/>
      <c r="S7" s="453"/>
      <c r="T7" s="453"/>
      <c r="U7" s="453"/>
      <c r="V7" s="453"/>
      <c r="W7" s="456" t="s">
        <v>82</v>
      </c>
      <c r="X7" s="456"/>
      <c r="Y7" s="456" t="s">
        <v>83</v>
      </c>
      <c r="Z7" s="456"/>
    </row>
    <row r="8" spans="1:26" s="43" customFormat="1" ht="47.25" customHeight="1">
      <c r="A8" s="462"/>
      <c r="B8" s="465"/>
      <c r="C8" s="469" t="s">
        <v>84</v>
      </c>
      <c r="D8" s="470"/>
      <c r="E8" s="455" t="s">
        <v>85</v>
      </c>
      <c r="F8" s="455"/>
      <c r="G8" s="455" t="s">
        <v>86</v>
      </c>
      <c r="H8" s="455"/>
      <c r="I8" s="455" t="s">
        <v>87</v>
      </c>
      <c r="J8" s="455"/>
      <c r="K8" s="455" t="s">
        <v>88</v>
      </c>
      <c r="L8" s="455"/>
      <c r="M8" s="457" t="s">
        <v>96</v>
      </c>
      <c r="N8" s="457"/>
      <c r="O8" s="457" t="s">
        <v>97</v>
      </c>
      <c r="P8" s="457"/>
      <c r="Q8" s="457" t="s">
        <v>98</v>
      </c>
      <c r="R8" s="457"/>
      <c r="S8" s="457" t="s">
        <v>99</v>
      </c>
      <c r="T8" s="457"/>
      <c r="U8" s="457" t="s">
        <v>100</v>
      </c>
      <c r="V8" s="458"/>
      <c r="W8" s="456"/>
      <c r="X8" s="456"/>
      <c r="Y8" s="456"/>
      <c r="Z8" s="456"/>
    </row>
    <row r="9" spans="1:26" s="43" customFormat="1" ht="60.75" customHeight="1">
      <c r="A9" s="463"/>
      <c r="B9" s="466"/>
      <c r="C9" s="70" t="s">
        <v>91</v>
      </c>
      <c r="D9" s="70" t="s">
        <v>92</v>
      </c>
      <c r="E9" s="71" t="s">
        <v>91</v>
      </c>
      <c r="F9" s="71" t="s">
        <v>92</v>
      </c>
      <c r="G9" s="71" t="s">
        <v>91</v>
      </c>
      <c r="H9" s="71" t="s">
        <v>92</v>
      </c>
      <c r="I9" s="71" t="s">
        <v>91</v>
      </c>
      <c r="J9" s="71" t="s">
        <v>92</v>
      </c>
      <c r="K9" s="71" t="s">
        <v>91</v>
      </c>
      <c r="L9" s="71" t="s">
        <v>92</v>
      </c>
      <c r="M9" s="42" t="s">
        <v>91</v>
      </c>
      <c r="N9" s="42" t="s">
        <v>92</v>
      </c>
      <c r="O9" s="42" t="s">
        <v>91</v>
      </c>
      <c r="P9" s="42" t="s">
        <v>92</v>
      </c>
      <c r="Q9" s="42" t="s">
        <v>91</v>
      </c>
      <c r="R9" s="42" t="s">
        <v>92</v>
      </c>
      <c r="S9" s="42" t="s">
        <v>91</v>
      </c>
      <c r="T9" s="42" t="s">
        <v>92</v>
      </c>
      <c r="U9" s="42" t="s">
        <v>91</v>
      </c>
      <c r="V9" s="42" t="s">
        <v>92</v>
      </c>
      <c r="W9" s="41" t="s">
        <v>91</v>
      </c>
      <c r="X9" s="41" t="s">
        <v>92</v>
      </c>
      <c r="Y9" s="41" t="s">
        <v>91</v>
      </c>
      <c r="Z9" s="41" t="s">
        <v>92</v>
      </c>
    </row>
    <row r="10" spans="1:26" s="73" customFormat="1" ht="19.5" customHeight="1">
      <c r="A10" s="44">
        <v>1</v>
      </c>
      <c r="B10" s="44">
        <v>2</v>
      </c>
      <c r="C10" s="44">
        <v>3</v>
      </c>
      <c r="D10" s="44">
        <v>4</v>
      </c>
      <c r="E10" s="72">
        <v>5</v>
      </c>
      <c r="F10" s="72">
        <v>6</v>
      </c>
      <c r="G10" s="72">
        <v>7</v>
      </c>
      <c r="H10" s="72">
        <v>8</v>
      </c>
      <c r="I10" s="72">
        <v>9</v>
      </c>
      <c r="J10" s="72">
        <v>10</v>
      </c>
      <c r="K10" s="72">
        <v>11</v>
      </c>
      <c r="L10" s="72">
        <v>12</v>
      </c>
      <c r="M10" s="72">
        <v>13</v>
      </c>
      <c r="N10" s="72">
        <v>14</v>
      </c>
      <c r="O10" s="72">
        <v>15</v>
      </c>
      <c r="P10" s="72">
        <v>16</v>
      </c>
      <c r="Q10" s="72">
        <v>17</v>
      </c>
      <c r="R10" s="72">
        <v>18</v>
      </c>
      <c r="S10" s="72">
        <v>19</v>
      </c>
      <c r="T10" s="72">
        <v>20</v>
      </c>
      <c r="U10" s="72">
        <v>21</v>
      </c>
      <c r="V10" s="72">
        <v>22</v>
      </c>
      <c r="W10" s="72">
        <v>23</v>
      </c>
      <c r="X10" s="72">
        <v>24</v>
      </c>
      <c r="Y10" s="72">
        <v>25</v>
      </c>
      <c r="Z10" s="72">
        <v>26</v>
      </c>
    </row>
    <row r="11" spans="1:26" s="78" customFormat="1" ht="82.5" customHeight="1">
      <c r="A11" s="74"/>
      <c r="B11" s="90" t="s">
        <v>111</v>
      </c>
      <c r="C11" s="75">
        <v>141</v>
      </c>
      <c r="D11" s="75">
        <v>141</v>
      </c>
      <c r="E11" s="76">
        <v>13</v>
      </c>
      <c r="F11" s="76">
        <v>13</v>
      </c>
      <c r="G11" s="76">
        <v>59</v>
      </c>
      <c r="H11" s="76">
        <v>59</v>
      </c>
      <c r="I11" s="76">
        <v>13</v>
      </c>
      <c r="J11" s="76">
        <v>13</v>
      </c>
      <c r="K11" s="76">
        <v>13</v>
      </c>
      <c r="L11" s="76">
        <v>13</v>
      </c>
      <c r="M11" s="77">
        <v>5</v>
      </c>
      <c r="N11" s="77">
        <v>5</v>
      </c>
      <c r="O11" s="77">
        <v>2</v>
      </c>
      <c r="P11" s="77">
        <v>2</v>
      </c>
      <c r="Q11" s="77">
        <v>1</v>
      </c>
      <c r="R11" s="77">
        <v>1</v>
      </c>
      <c r="S11" s="77">
        <v>1</v>
      </c>
      <c r="T11" s="77">
        <v>1</v>
      </c>
      <c r="U11" s="77">
        <v>1</v>
      </c>
      <c r="V11" s="77">
        <v>1</v>
      </c>
      <c r="W11" s="77">
        <v>2406</v>
      </c>
      <c r="X11" s="77">
        <v>2406</v>
      </c>
      <c r="Y11" s="77">
        <v>3085</v>
      </c>
      <c r="Z11" s="77">
        <v>3085</v>
      </c>
    </row>
    <row r="12" spans="12:24" ht="15">
      <c r="L12" s="79"/>
      <c r="M12" s="79"/>
      <c r="N12" s="79"/>
      <c r="O12" s="79"/>
      <c r="P12" s="79"/>
      <c r="Q12" s="79"/>
      <c r="R12" s="79"/>
      <c r="S12" s="79"/>
      <c r="T12" s="79"/>
      <c r="U12" s="79"/>
      <c r="V12" s="79"/>
      <c r="W12" s="79"/>
      <c r="X12" s="79"/>
    </row>
    <row r="13" spans="12:24" ht="15">
      <c r="L13" s="80"/>
      <c r="M13" s="80"/>
      <c r="N13" s="80"/>
      <c r="O13" s="80"/>
      <c r="P13" s="80"/>
      <c r="Q13" s="80"/>
      <c r="R13" s="80"/>
      <c r="S13" s="80"/>
      <c r="T13" s="80"/>
      <c r="U13" s="80"/>
      <c r="V13" s="80"/>
      <c r="W13" s="80"/>
      <c r="X13" s="80"/>
    </row>
    <row r="14" spans="12:24" ht="15">
      <c r="L14" s="80"/>
      <c r="M14" s="80"/>
      <c r="N14" s="80"/>
      <c r="O14" s="80"/>
      <c r="P14" s="80"/>
      <c r="Q14" s="80"/>
      <c r="R14" s="80"/>
      <c r="S14" s="80"/>
      <c r="T14" s="80"/>
      <c r="U14" s="80"/>
      <c r="V14" s="80"/>
      <c r="W14" s="80"/>
      <c r="X14" s="80"/>
    </row>
    <row r="15" spans="12:24" ht="15">
      <c r="L15" s="80"/>
      <c r="M15" s="80"/>
      <c r="N15" s="80"/>
      <c r="O15" s="80"/>
      <c r="P15" s="80"/>
      <c r="Q15" s="80"/>
      <c r="R15" s="80"/>
      <c r="S15" s="80"/>
      <c r="T15" s="80"/>
      <c r="U15" s="80"/>
      <c r="V15" s="80"/>
      <c r="W15" s="80"/>
      <c r="X15" s="80"/>
    </row>
    <row r="16" spans="22:24" ht="15">
      <c r="V16" s="106"/>
      <c r="X16" s="81"/>
    </row>
    <row r="17" spans="13:22" ht="24.75" customHeight="1">
      <c r="M17" s="82"/>
      <c r="N17" s="82"/>
      <c r="O17" s="82"/>
      <c r="P17" s="82"/>
      <c r="Q17" s="82"/>
      <c r="R17" s="82"/>
      <c r="S17" s="82"/>
      <c r="T17" s="82"/>
      <c r="V17" s="55" t="s">
        <v>127</v>
      </c>
    </row>
    <row r="18" ht="28.5">
      <c r="V18" s="56" t="s">
        <v>128</v>
      </c>
    </row>
    <row r="19" ht="21" customHeight="1">
      <c r="V19" s="56" t="s">
        <v>109</v>
      </c>
    </row>
    <row r="20" ht="24.75" customHeight="1">
      <c r="V20" s="57" t="s">
        <v>129</v>
      </c>
    </row>
    <row r="21" ht="20.25" customHeight="1">
      <c r="V21" s="56" t="s">
        <v>111</v>
      </c>
    </row>
  </sheetData>
  <sheetProtection/>
  <mergeCells count="21">
    <mergeCell ref="O8:P8"/>
    <mergeCell ref="G8:H8"/>
    <mergeCell ref="X5:Z5"/>
    <mergeCell ref="A7:A9"/>
    <mergeCell ref="S8:T8"/>
    <mergeCell ref="Q8:R8"/>
    <mergeCell ref="B7:B9"/>
    <mergeCell ref="E8:F8"/>
    <mergeCell ref="C7:D7"/>
    <mergeCell ref="I8:J8"/>
    <mergeCell ref="C8:D8"/>
    <mergeCell ref="M7:V7"/>
    <mergeCell ref="K1:L1"/>
    <mergeCell ref="K8:L8"/>
    <mergeCell ref="A2:Z2"/>
    <mergeCell ref="W7:X8"/>
    <mergeCell ref="A4:Z4"/>
    <mergeCell ref="Y7:Z8"/>
    <mergeCell ref="U8:V8"/>
    <mergeCell ref="E7:L7"/>
    <mergeCell ref="M8:N8"/>
  </mergeCells>
  <conditionalFormatting sqref="V16">
    <cfRule type="cellIs" priority="1" dxfId="6" operator="lessThan" stopIfTrue="1">
      <formula>0</formula>
    </cfRule>
  </conditionalFormatting>
  <printOptions horizontalCentered="1"/>
  <pageMargins left="0.5" right="0.25" top="0.75" bottom="0.75" header="0.5" footer="0.5"/>
  <pageSetup horizontalDpi="300" verticalDpi="300" orientation="landscape" paperSize="9" scale="66" r:id="rId1"/>
</worksheet>
</file>

<file path=xl/worksheets/sheet7.xml><?xml version="1.0" encoding="utf-8"?>
<worksheet xmlns="http://schemas.openxmlformats.org/spreadsheetml/2006/main" xmlns:r="http://schemas.openxmlformats.org/officeDocument/2006/relationships">
  <dimension ref="A1:BJ21"/>
  <sheetViews>
    <sheetView tabSelected="1" zoomScalePageLayoutView="0" workbookViewId="0" topLeftCell="A1">
      <selection activeCell="I3" sqref="I3"/>
    </sheetView>
  </sheetViews>
  <sheetFormatPr defaultColWidth="9.140625" defaultRowHeight="15"/>
  <cols>
    <col min="2" max="2" width="20.421875" style="0" customWidth="1"/>
    <col min="3" max="3" width="9.140625" style="130" customWidth="1"/>
    <col min="4" max="4" width="12.28125" style="130" bestFit="1" customWidth="1"/>
    <col min="5" max="5" width="13.421875" style="130" customWidth="1"/>
    <col min="6" max="6" width="9.140625" style="130" customWidth="1"/>
    <col min="7" max="7" width="7.57421875" style="130" bestFit="1" customWidth="1"/>
    <col min="8" max="13" width="15.00390625" style="130" customWidth="1"/>
    <col min="14" max="14" width="4.421875" style="184" customWidth="1"/>
    <col min="15" max="15" width="11.421875" style="184" customWidth="1"/>
    <col min="16" max="16" width="10.57421875" style="184" customWidth="1"/>
    <col min="17" max="17" width="11.00390625" style="184" customWidth="1"/>
    <col min="18" max="62" width="9.140625" style="184" customWidth="1"/>
  </cols>
  <sheetData>
    <row r="1" spans="1:8" ht="27.75" customHeight="1">
      <c r="A1" s="471" t="s">
        <v>153</v>
      </c>
      <c r="B1" s="471"/>
      <c r="C1" s="471"/>
      <c r="D1" s="471"/>
      <c r="E1" s="471"/>
      <c r="F1" s="471"/>
      <c r="G1" s="471"/>
      <c r="H1" s="471"/>
    </row>
    <row r="2" spans="5:13" ht="15.75">
      <c r="E2" s="472" t="s">
        <v>151</v>
      </c>
      <c r="F2" s="473"/>
      <c r="G2" s="473"/>
      <c r="H2" s="473"/>
      <c r="I2" s="202"/>
      <c r="J2" s="202"/>
      <c r="K2" s="202"/>
      <c r="L2" s="202"/>
      <c r="M2" s="202"/>
    </row>
    <row r="3" spans="1:13" ht="63" customHeight="1">
      <c r="A3" s="476" t="s">
        <v>0</v>
      </c>
      <c r="B3" s="476" t="s">
        <v>136</v>
      </c>
      <c r="C3" s="474" t="s">
        <v>137</v>
      </c>
      <c r="D3" s="474"/>
      <c r="E3" s="474" t="s">
        <v>138</v>
      </c>
      <c r="F3" s="474" t="s">
        <v>139</v>
      </c>
      <c r="G3" s="474"/>
      <c r="H3" s="474" t="s">
        <v>140</v>
      </c>
      <c r="I3" s="203"/>
      <c r="J3" s="203"/>
      <c r="K3" s="203"/>
      <c r="L3" s="203"/>
      <c r="M3" s="203"/>
    </row>
    <row r="4" spans="1:17" ht="79.5" customHeight="1">
      <c r="A4" s="476"/>
      <c r="B4" s="476"/>
      <c r="C4" s="121" t="s">
        <v>141</v>
      </c>
      <c r="D4" s="121" t="s">
        <v>142</v>
      </c>
      <c r="E4" s="474"/>
      <c r="F4" s="121" t="s">
        <v>141</v>
      </c>
      <c r="G4" s="121" t="s">
        <v>142</v>
      </c>
      <c r="H4" s="474"/>
      <c r="I4" s="203"/>
      <c r="J4" s="203"/>
      <c r="K4" s="203"/>
      <c r="L4" s="203"/>
      <c r="M4" s="203"/>
      <c r="Q4" s="186">
        <v>0</v>
      </c>
    </row>
    <row r="5" spans="1:62" s="122" customFormat="1" ht="15">
      <c r="A5" s="174">
        <v>1</v>
      </c>
      <c r="B5" s="174">
        <v>2</v>
      </c>
      <c r="C5" s="174">
        <v>5</v>
      </c>
      <c r="D5" s="174">
        <v>6</v>
      </c>
      <c r="E5" s="174">
        <v>7</v>
      </c>
      <c r="F5" s="174">
        <v>8</v>
      </c>
      <c r="G5" s="174">
        <v>9</v>
      </c>
      <c r="H5" s="205">
        <v>10</v>
      </c>
      <c r="I5" s="204"/>
      <c r="J5" s="204"/>
      <c r="K5" s="204"/>
      <c r="L5" s="204"/>
      <c r="M5" s="204"/>
      <c r="N5" s="185"/>
      <c r="O5" s="185"/>
      <c r="P5" s="185"/>
      <c r="Q5" s="185"/>
      <c r="R5" s="185"/>
      <c r="S5" s="185"/>
      <c r="T5" s="185"/>
      <c r="U5" s="185"/>
      <c r="V5" s="185"/>
      <c r="W5" s="185"/>
      <c r="X5" s="185"/>
      <c r="Y5" s="185"/>
      <c r="Z5" s="185"/>
      <c r="AA5" s="185"/>
      <c r="AB5" s="185"/>
      <c r="AC5" s="185"/>
      <c r="AD5" s="185"/>
      <c r="AE5" s="185"/>
      <c r="AF5" s="185"/>
      <c r="AG5" s="185"/>
      <c r="AH5" s="185"/>
      <c r="AI5" s="185"/>
      <c r="AJ5" s="185"/>
      <c r="AK5" s="185"/>
      <c r="AL5" s="185"/>
      <c r="AM5" s="185"/>
      <c r="AN5" s="185"/>
      <c r="AO5" s="185"/>
      <c r="AP5" s="185"/>
      <c r="AQ5" s="185"/>
      <c r="AR5" s="185"/>
      <c r="AS5" s="185"/>
      <c r="AT5" s="185"/>
      <c r="AU5" s="185"/>
      <c r="AV5" s="185"/>
      <c r="AW5" s="185"/>
      <c r="AX5" s="185"/>
      <c r="AY5" s="185"/>
      <c r="AZ5" s="185"/>
      <c r="BA5" s="185"/>
      <c r="BB5" s="185"/>
      <c r="BC5" s="185"/>
      <c r="BD5" s="185"/>
      <c r="BE5" s="185"/>
      <c r="BF5" s="185"/>
      <c r="BG5" s="185"/>
      <c r="BH5" s="185"/>
      <c r="BI5" s="185"/>
      <c r="BJ5" s="185"/>
    </row>
    <row r="6" spans="1:17" s="261" customFormat="1" ht="27">
      <c r="A6" s="255">
        <v>1</v>
      </c>
      <c r="B6" s="238" t="s">
        <v>23</v>
      </c>
      <c r="C6" s="255">
        <v>3627</v>
      </c>
      <c r="D6" s="255">
        <v>0</v>
      </c>
      <c r="E6" s="286">
        <v>52.491</v>
      </c>
      <c r="F6" s="255">
        <v>35944</v>
      </c>
      <c r="G6" s="255">
        <v>320</v>
      </c>
      <c r="H6" s="288">
        <f>243.0247-1.8746</f>
        <v>241.1501</v>
      </c>
      <c r="I6" s="256"/>
      <c r="J6" s="256"/>
      <c r="K6" s="256"/>
      <c r="L6" s="256"/>
      <c r="M6" s="256"/>
      <c r="N6" s="257"/>
      <c r="O6" s="258">
        <f aca="true" t="shared" si="0" ref="O6:O19">E6+H6</f>
        <v>293.6411</v>
      </c>
      <c r="P6" s="259">
        <f>'Part-II'!K11</f>
        <v>293.6411</v>
      </c>
      <c r="Q6" s="260">
        <f>O6-P6</f>
        <v>0</v>
      </c>
    </row>
    <row r="7" spans="1:17" s="261" customFormat="1" ht="27">
      <c r="A7" s="255">
        <v>2</v>
      </c>
      <c r="B7" s="238" t="s">
        <v>24</v>
      </c>
      <c r="C7" s="259">
        <v>7895</v>
      </c>
      <c r="D7" s="259">
        <v>36</v>
      </c>
      <c r="E7" s="287">
        <v>37.5522</v>
      </c>
      <c r="F7" s="259">
        <v>26404</v>
      </c>
      <c r="G7" s="259">
        <v>45</v>
      </c>
      <c r="H7" s="287">
        <f>155.96017+6.8049+34.01736</f>
        <v>196.78243</v>
      </c>
      <c r="I7" s="262"/>
      <c r="J7" s="262"/>
      <c r="K7" s="262"/>
      <c r="L7" s="262"/>
      <c r="M7" s="262"/>
      <c r="N7" s="257"/>
      <c r="O7" s="258">
        <f t="shared" si="0"/>
        <v>234.33463</v>
      </c>
      <c r="P7" s="259">
        <f>'Part-II'!K12</f>
        <v>234.33463</v>
      </c>
      <c r="Q7" s="260">
        <f aca="true" t="shared" si="1" ref="Q7:Q18">O7-P7</f>
        <v>0</v>
      </c>
    </row>
    <row r="8" spans="1:17" s="261" customFormat="1" ht="27">
      <c r="A8" s="255">
        <v>3</v>
      </c>
      <c r="B8" s="238" t="s">
        <v>25</v>
      </c>
      <c r="C8" s="255">
        <v>542</v>
      </c>
      <c r="D8" s="255">
        <v>250</v>
      </c>
      <c r="E8" s="286">
        <v>111.3256</v>
      </c>
      <c r="F8" s="255">
        <v>8751</v>
      </c>
      <c r="G8" s="255">
        <v>3542</v>
      </c>
      <c r="H8" s="286">
        <f>982.55436+64.31377+19.41645</f>
        <v>1066.28458</v>
      </c>
      <c r="I8" s="263"/>
      <c r="J8" s="263"/>
      <c r="K8" s="263"/>
      <c r="L8" s="263"/>
      <c r="M8" s="263"/>
      <c r="N8" s="257"/>
      <c r="O8" s="258">
        <f t="shared" si="0"/>
        <v>1177.61018</v>
      </c>
      <c r="P8" s="259">
        <f>'Part-II'!K13</f>
        <v>1177.61018</v>
      </c>
      <c r="Q8" s="260">
        <f t="shared" si="1"/>
        <v>0</v>
      </c>
    </row>
    <row r="9" spans="1:17" s="264" customFormat="1" ht="27">
      <c r="A9" s="255">
        <v>4</v>
      </c>
      <c r="B9" s="238" t="s">
        <v>26</v>
      </c>
      <c r="C9" s="259">
        <v>10440</v>
      </c>
      <c r="D9" s="259">
        <v>92</v>
      </c>
      <c r="E9" s="288">
        <v>268.13617</v>
      </c>
      <c r="F9" s="285">
        <v>30375</v>
      </c>
      <c r="G9" s="274">
        <v>11</v>
      </c>
      <c r="H9" s="288">
        <v>463.99258</v>
      </c>
      <c r="I9" s="256"/>
      <c r="J9" s="256"/>
      <c r="K9" s="256"/>
      <c r="L9" s="256"/>
      <c r="M9" s="256"/>
      <c r="N9" s="257"/>
      <c r="O9" s="258">
        <f>E9+H9</f>
        <v>732.12875</v>
      </c>
      <c r="P9" s="259">
        <f>'Part-II'!K14</f>
        <v>732.12875</v>
      </c>
      <c r="Q9" s="260">
        <f t="shared" si="1"/>
        <v>0</v>
      </c>
    </row>
    <row r="10" spans="1:17" s="261" customFormat="1" ht="27">
      <c r="A10" s="255">
        <v>5</v>
      </c>
      <c r="B10" s="238" t="s">
        <v>27</v>
      </c>
      <c r="C10" s="265">
        <v>18953</v>
      </c>
      <c r="D10" s="265">
        <v>345</v>
      </c>
      <c r="E10" s="289">
        <v>276.71437</v>
      </c>
      <c r="F10" s="265">
        <v>33815</v>
      </c>
      <c r="G10" s="265">
        <v>3086</v>
      </c>
      <c r="H10" s="289">
        <v>451.83113</v>
      </c>
      <c r="I10" s="266"/>
      <c r="J10" s="266"/>
      <c r="K10" s="266"/>
      <c r="L10" s="266"/>
      <c r="M10" s="266"/>
      <c r="N10" s="257"/>
      <c r="O10" s="258">
        <f t="shared" si="0"/>
        <v>728.5455</v>
      </c>
      <c r="P10" s="259">
        <f>'Part-II'!K15</f>
        <v>728.5455</v>
      </c>
      <c r="Q10" s="267">
        <f t="shared" si="1"/>
        <v>0</v>
      </c>
    </row>
    <row r="11" spans="1:17" s="269" customFormat="1" ht="27">
      <c r="A11" s="255">
        <v>6</v>
      </c>
      <c r="B11" s="238" t="s">
        <v>28</v>
      </c>
      <c r="C11" s="268">
        <v>2918</v>
      </c>
      <c r="D11" s="268">
        <v>1401</v>
      </c>
      <c r="E11" s="290">
        <f>91.7717+15</f>
        <v>106.7717</v>
      </c>
      <c r="F11" s="255">
        <v>30300</v>
      </c>
      <c r="G11" s="255">
        <v>2668</v>
      </c>
      <c r="H11" s="286">
        <f>517.57745+32.08203+106.39715</f>
        <v>656.05663</v>
      </c>
      <c r="I11" s="263"/>
      <c r="J11" s="263"/>
      <c r="K11" s="263"/>
      <c r="L11" s="263"/>
      <c r="M11" s="263"/>
      <c r="N11" s="257"/>
      <c r="O11" s="258">
        <f t="shared" si="0"/>
        <v>762.82833</v>
      </c>
      <c r="P11" s="259">
        <f>'Part-II'!K16</f>
        <v>762.82833</v>
      </c>
      <c r="Q11" s="260">
        <f t="shared" si="1"/>
        <v>0</v>
      </c>
    </row>
    <row r="12" spans="1:17" s="261" customFormat="1" ht="27">
      <c r="A12" s="255">
        <v>7</v>
      </c>
      <c r="B12" s="238" t="s">
        <v>135</v>
      </c>
      <c r="C12" s="259">
        <v>4022</v>
      </c>
      <c r="D12" s="259">
        <v>53</v>
      </c>
      <c r="E12" s="287">
        <v>34.47</v>
      </c>
      <c r="F12" s="259">
        <v>34700</v>
      </c>
      <c r="G12" s="259">
        <v>4300</v>
      </c>
      <c r="H12" s="287">
        <f>460+0.01866</f>
        <v>460.01866</v>
      </c>
      <c r="I12" s="262"/>
      <c r="J12" s="262"/>
      <c r="K12" s="262"/>
      <c r="L12" s="262"/>
      <c r="M12" s="262"/>
      <c r="N12" s="257"/>
      <c r="O12" s="258">
        <f t="shared" si="0"/>
        <v>494.48866</v>
      </c>
      <c r="P12" s="259">
        <f>'Part-II'!K17</f>
        <v>494.48866</v>
      </c>
      <c r="Q12" s="260">
        <f t="shared" si="1"/>
        <v>0</v>
      </c>
    </row>
    <row r="13" spans="1:17" s="269" customFormat="1" ht="27">
      <c r="A13" s="255">
        <v>8</v>
      </c>
      <c r="B13" s="238" t="s">
        <v>30</v>
      </c>
      <c r="C13" s="265">
        <v>2380</v>
      </c>
      <c r="D13" s="265">
        <v>11</v>
      </c>
      <c r="E13" s="291">
        <v>20.175199999999997</v>
      </c>
      <c r="F13" s="265">
        <v>32582</v>
      </c>
      <c r="G13" s="265">
        <v>1389</v>
      </c>
      <c r="H13" s="289">
        <f>341.42791+19.2247</f>
        <v>360.65261</v>
      </c>
      <c r="I13" s="266"/>
      <c r="J13" s="266"/>
      <c r="K13" s="266"/>
      <c r="L13" s="266"/>
      <c r="M13" s="266"/>
      <c r="N13" s="257"/>
      <c r="O13" s="258">
        <f t="shared" si="0"/>
        <v>380.82781</v>
      </c>
      <c r="P13" s="259">
        <f>'Part-II'!K18</f>
        <v>380.82781</v>
      </c>
      <c r="Q13" s="260">
        <f t="shared" si="1"/>
        <v>0</v>
      </c>
    </row>
    <row r="14" spans="1:17" s="261" customFormat="1" ht="27">
      <c r="A14" s="255">
        <v>9</v>
      </c>
      <c r="B14" s="238" t="s">
        <v>31</v>
      </c>
      <c r="C14" s="259">
        <v>0</v>
      </c>
      <c r="D14" s="259">
        <v>0</v>
      </c>
      <c r="E14" s="287">
        <v>0</v>
      </c>
      <c r="F14" s="259">
        <v>51609</v>
      </c>
      <c r="G14" s="259">
        <v>368</v>
      </c>
      <c r="H14" s="287">
        <f>292.3144+0.00003</f>
        <v>292.31442999999996</v>
      </c>
      <c r="I14" s="262"/>
      <c r="J14" s="262"/>
      <c r="K14" s="262"/>
      <c r="L14" s="262"/>
      <c r="M14" s="262"/>
      <c r="N14" s="257"/>
      <c r="O14" s="258">
        <f t="shared" si="0"/>
        <v>292.31442999999996</v>
      </c>
      <c r="P14" s="259">
        <f>'Part-II'!K19</f>
        <v>292.31443</v>
      </c>
      <c r="Q14" s="260">
        <f t="shared" si="1"/>
        <v>0</v>
      </c>
    </row>
    <row r="15" spans="1:17" s="261" customFormat="1" ht="27">
      <c r="A15" s="255">
        <v>10</v>
      </c>
      <c r="B15" s="238" t="s">
        <v>32</v>
      </c>
      <c r="C15" s="268">
        <v>3583</v>
      </c>
      <c r="D15" s="268">
        <v>0</v>
      </c>
      <c r="E15" s="290">
        <f>23.50148+6</f>
        <v>29.50148</v>
      </c>
      <c r="F15" s="268">
        <v>42415</v>
      </c>
      <c r="G15" s="268">
        <v>0</v>
      </c>
      <c r="H15" s="290">
        <f>193.51631+17.06042</f>
        <v>210.57673</v>
      </c>
      <c r="I15" s="270"/>
      <c r="J15" s="270"/>
      <c r="K15" s="270"/>
      <c r="L15" s="270"/>
      <c r="M15" s="270"/>
      <c r="N15" s="257"/>
      <c r="O15" s="258">
        <f t="shared" si="0"/>
        <v>240.07821</v>
      </c>
      <c r="P15" s="259">
        <f>'Part-II'!K20</f>
        <v>240.07820999999998</v>
      </c>
      <c r="Q15" s="260">
        <f t="shared" si="1"/>
        <v>0</v>
      </c>
    </row>
    <row r="16" spans="1:17" s="261" customFormat="1" ht="27">
      <c r="A16" s="255">
        <v>11</v>
      </c>
      <c r="B16" s="238" t="s">
        <v>33</v>
      </c>
      <c r="C16" s="271">
        <v>3027</v>
      </c>
      <c r="D16" s="271">
        <v>0</v>
      </c>
      <c r="E16" s="292">
        <v>33.3322</v>
      </c>
      <c r="F16" s="271">
        <v>28146</v>
      </c>
      <c r="G16" s="271">
        <v>0</v>
      </c>
      <c r="H16" s="292">
        <v>147.3895</v>
      </c>
      <c r="I16" s="272"/>
      <c r="J16" s="272"/>
      <c r="K16" s="272"/>
      <c r="L16" s="272"/>
      <c r="M16" s="272"/>
      <c r="N16" s="257"/>
      <c r="O16" s="258">
        <f t="shared" si="0"/>
        <v>180.7217</v>
      </c>
      <c r="P16" s="259">
        <f>'Part-II'!K21</f>
        <v>180.7217</v>
      </c>
      <c r="Q16" s="260">
        <f t="shared" si="1"/>
        <v>0</v>
      </c>
    </row>
    <row r="17" spans="1:17" s="261" customFormat="1" ht="27">
      <c r="A17" s="255">
        <v>12</v>
      </c>
      <c r="B17" s="238" t="s">
        <v>34</v>
      </c>
      <c r="C17" s="268">
        <v>47116</v>
      </c>
      <c r="D17" s="268">
        <v>0</v>
      </c>
      <c r="E17" s="290">
        <f>195.35-1.86455</f>
        <v>193.48545</v>
      </c>
      <c r="F17" s="268">
        <v>2074</v>
      </c>
      <c r="G17" s="268">
        <v>0</v>
      </c>
      <c r="H17" s="290">
        <f>3.62025</f>
        <v>3.62025</v>
      </c>
      <c r="I17" s="273"/>
      <c r="J17" s="273"/>
      <c r="K17" s="273"/>
      <c r="L17" s="273"/>
      <c r="M17" s="273"/>
      <c r="N17" s="257"/>
      <c r="O17" s="258">
        <f t="shared" si="0"/>
        <v>197.10569999999998</v>
      </c>
      <c r="P17" s="259">
        <f>'Part-II'!K22</f>
        <v>197.1057</v>
      </c>
      <c r="Q17" s="260">
        <f t="shared" si="1"/>
        <v>0</v>
      </c>
    </row>
    <row r="18" spans="1:17" s="261" customFormat="1" ht="27">
      <c r="A18" s="255">
        <v>13</v>
      </c>
      <c r="B18" s="238" t="s">
        <v>35</v>
      </c>
      <c r="C18" s="259">
        <v>2740</v>
      </c>
      <c r="D18" s="259">
        <v>0</v>
      </c>
      <c r="E18" s="291">
        <v>35.04778</v>
      </c>
      <c r="F18" s="259">
        <v>38656</v>
      </c>
      <c r="G18" s="259">
        <v>0</v>
      </c>
      <c r="H18" s="288">
        <f>363.16154+1.11</f>
        <v>364.27154</v>
      </c>
      <c r="I18" s="256"/>
      <c r="J18" s="256"/>
      <c r="K18" s="256"/>
      <c r="L18" s="256"/>
      <c r="M18" s="256"/>
      <c r="N18" s="257"/>
      <c r="O18" s="258">
        <f t="shared" si="0"/>
        <v>399.31932</v>
      </c>
      <c r="P18" s="259">
        <f>'Part-II'!K23</f>
        <v>399.31932</v>
      </c>
      <c r="Q18" s="260">
        <f t="shared" si="1"/>
        <v>0</v>
      </c>
    </row>
    <row r="19" spans="1:17" s="276" customFormat="1" ht="24" customHeight="1">
      <c r="A19" s="475" t="s">
        <v>5</v>
      </c>
      <c r="B19" s="475"/>
      <c r="C19" s="259">
        <f aca="true" t="shared" si="2" ref="C19:H19">SUM(C6:C18)</f>
        <v>107243</v>
      </c>
      <c r="D19" s="259">
        <f t="shared" si="2"/>
        <v>2188</v>
      </c>
      <c r="E19" s="287">
        <f t="shared" si="2"/>
        <v>1199.00315</v>
      </c>
      <c r="F19" s="259">
        <f t="shared" si="2"/>
        <v>395771</v>
      </c>
      <c r="G19" s="259">
        <f t="shared" si="2"/>
        <v>15729</v>
      </c>
      <c r="H19" s="287">
        <f t="shared" si="2"/>
        <v>4914.94117</v>
      </c>
      <c r="I19" s="262"/>
      <c r="J19" s="262"/>
      <c r="K19" s="262"/>
      <c r="L19" s="262"/>
      <c r="M19" s="262"/>
      <c r="N19" s="257"/>
      <c r="O19" s="258">
        <f t="shared" si="0"/>
        <v>6113.9443200000005</v>
      </c>
      <c r="P19" s="259">
        <f>'Part-II'!K24</f>
        <v>6113.94432</v>
      </c>
      <c r="Q19" s="275">
        <f>O19-P19</f>
        <v>0</v>
      </c>
    </row>
    <row r="20" spans="3:13" s="237" customFormat="1" ht="24" customHeight="1">
      <c r="C20" s="277"/>
      <c r="D20" s="277"/>
      <c r="E20" s="277"/>
      <c r="F20" s="277"/>
      <c r="G20" s="277"/>
      <c r="H20" s="277"/>
      <c r="I20" s="277"/>
      <c r="J20" s="277"/>
      <c r="K20" s="277"/>
      <c r="L20" s="277"/>
      <c r="M20" s="277"/>
    </row>
    <row r="21" spans="3:13" s="237" customFormat="1" ht="21.75" customHeight="1">
      <c r="C21" s="130"/>
      <c r="D21" s="130"/>
      <c r="E21" s="130"/>
      <c r="F21" s="130"/>
      <c r="G21" s="130"/>
      <c r="H21" s="130"/>
      <c r="I21" s="130"/>
      <c r="J21" s="130"/>
      <c r="K21" s="130"/>
      <c r="L21" s="130"/>
      <c r="M21" s="130"/>
    </row>
  </sheetData>
  <sheetProtection/>
  <mergeCells count="9">
    <mergeCell ref="A1:H1"/>
    <mergeCell ref="E2:H2"/>
    <mergeCell ref="F3:G3"/>
    <mergeCell ref="H3:H4"/>
    <mergeCell ref="A19:B19"/>
    <mergeCell ref="A3:A4"/>
    <mergeCell ref="B3:B4"/>
    <mergeCell ref="C3:D3"/>
    <mergeCell ref="E3:E4"/>
  </mergeCells>
  <printOptions/>
  <pageMargins left="0.75" right="0.75" top="1" bottom="1" header="0.5" footer="0.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N.B.C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N.R.E.G.S.4</dc:creator>
  <cp:keywords/>
  <dc:description/>
  <cp:lastModifiedBy>MGNREGA</cp:lastModifiedBy>
  <cp:lastPrinted>2011-10-12T09:56:44Z</cp:lastPrinted>
  <dcterms:created xsi:type="dcterms:W3CDTF">2008-06-03T10:00:46Z</dcterms:created>
  <dcterms:modified xsi:type="dcterms:W3CDTF">2012-01-05T11:09:19Z</dcterms:modified>
  <cp:category/>
  <cp:version/>
  <cp:contentType/>
  <cp:contentStatus/>
</cp:coreProperties>
</file>